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3ΕΑ_2022_ΠΕ_ΑΠΟΡΡΙΠΤΕΟΙ" sheetId="1" r:id="rId1"/>
  </sheets>
  <definedNames/>
  <calcPr fullCalcOnLoad="1"/>
</workbook>
</file>

<file path=xl/sharedStrings.xml><?xml version="1.0" encoding="utf-8"?>
<sst xmlns="http://schemas.openxmlformats.org/spreadsheetml/2006/main" count="5477" uniqueCount="28">
  <si>
    <t>ΠΛΗΡΩΣΗ ΘΕΣΕΩΝ ΜΕ ΣΕΙΡΑ ΠΡΟΤΕΡΑΙΟΤΗΤΑΣ (ΑΡΘΡΟ 18/Ν. 2190/1994) ΠΡΟΚΗΡΥΞΗ 3ΕΑ/2022/18/04/2022</t>
  </si>
  <si>
    <t>Κ Α Τ Α Σ Τ Α Σ Η    Α Π Ο Ρ Ρ Ι Π Τ Ε Ω Ν</t>
  </si>
  <si>
    <t>ΠΑΝΕΠΙΣΤΗΜΙΑΚΗΣ ΕΚΠΑΙΔΕΥΣΗΣ (ΠΕ)</t>
  </si>
  <si>
    <t>Α/Α</t>
  </si>
  <si>
    <t>ΜΟΝΑΔΙΚΟΣ ΚΩΔΙΚΟΣ</t>
  </si>
  <si>
    <t>ΑΙΤΙΟΛΟΓΙΑ ΑΠΟΡΡΙΨΗΣ</t>
  </si>
  <si>
    <t>001, 002, 003, 004, 006, 007, 008</t>
  </si>
  <si>
    <t>001, 002, 003, 004, 005, 006, 007, 008</t>
  </si>
  <si>
    <t>ΕΛΛΕΙΨΗ ΤΙΤΛΟΥ, 001, 002, 003, 004, 006, 007, 008</t>
  </si>
  <si>
    <t>ΕΛΛΕΙΨΗ ΤΙΤΛΟΥ</t>
  </si>
  <si>
    <t>ΜΗ ΚΑΤΑΒΟΛΗ ΠΑΡΑΒΟΛΟΥ</t>
  </si>
  <si>
    <t>ΕΛΛΕΙΨΗ ΕΛΛΗΝΟΜΑΘΕΙΑΣ</t>
  </si>
  <si>
    <t>ΕΛΛΕΙΨΗ ΤΙΤΛΟΥ, ΜΗ ΚΑΤΑΒΟΛΗ ΠΑΡΑΒΟΛΟΥ</t>
  </si>
  <si>
    <t>ΕΛΛΕΙΨΗ ΤΙΤΛΟΥ, 001, 002, 003, 004</t>
  </si>
  <si>
    <t>ΔΕΝ ΕΙΝΑΙ ΕΓΓΕΓΡΑΜΜΕΝΟΣ ΣΤΟ ΟΠΣΥΔ</t>
  </si>
  <si>
    <t>ΕΛΛΕΙΨΗ ΤΙΤΛΟΥ, 001, 002, 003, 004, 005, 006, 007, 008</t>
  </si>
  <si>
    <t>ΠΑΡΑΒΟΛΟ ΔΕΣΜΕΥΜΕΝΟ Σ΄ ΑΛΛΗ ΠΡΟΚΗΡΥΞΗ</t>
  </si>
  <si>
    <t>ΕΛΛΕΙΨΗ ΤΙΤΛΟΥ, 006, 007, 008</t>
  </si>
  <si>
    <t>ΕΛΛΕΙΨΗ ΤΙΤΛΟΥ, 001, 002, 003, 004, 005</t>
  </si>
  <si>
    <t>ΕΛΛΕΙΨΗ ΕΛΛΗΝΟΜΑΘΕΙΑΣ, ΕΛΛΕΙΨΗ ΤΙΤΛΟΥ</t>
  </si>
  <si>
    <t>ΕΛΛΕΙΨΗ ΙΘΑΓΕΝΕΙΑΣ</t>
  </si>
  <si>
    <t>ΜΗ ΟΜΟΓΕΝΗΣ ΠΟΛΙΤΗΣ ΧΩΡΑΣ ΕΚΤΟΣ Ε.Ε.</t>
  </si>
  <si>
    <t>ΔΕΝ ΕΙΝΑΙ ΕΓΓΕΓΡΑΜΜΕΝΟΣ ΣΤΟ ΟΠΣΥΔ, ΠΑΡΑΒΟΛΟ ΔΕΣΜΕΥΜΕΝΟ Σ΄ ΑΛΛΗ ΠΡΟΚΗΡΥΞΗ</t>
  </si>
  <si>
    <t>ΔΕΝ ΕΙΝΑΙ ΕΓΓΕΓΡΑΜΜΕΝΟΣ ΣΤΟ ΟΠΣΥΔ, ΜΗ ΚΑΤΑΒΟΛΗ ΠΑΡΑΒΟΛΟΥ</t>
  </si>
  <si>
    <t>ΟΡΙΟ ΗΛΙΚΙΑΣ ΥΠΟΨΗΦΙΟΥ, 001, 002, 003, 004</t>
  </si>
  <si>
    <t>ΕΛΛΕΙΨΗ ΕΛΛΗΝΟΜΑΘΕΙΑΣ, ΜΗ ΚΑΤΑΒΟΛΗ ΠΑΡΑΒΟΛΟΥ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</si>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</sst>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7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3" ht="15">
      <c r="A6" t="s">
        <v>3</v>
      </c>
      <c r="B6" t="s">
        <v>4</v>
      </c>
      <c r="C6" t="s">
        <v>5</v>
      </c>
    </row>
    <row r="7" spans="1:3" ht="15">
      <c r="A7">
        <v>1</v>
      </c>
      <c r="B7" t="str">
        <f>"200801007090"</f>
        <v>200801007090</v>
      </c>
      <c r="C7" t="s">
        <v>6</v>
      </c>
    </row>
    <row r="8" spans="1:3" ht="15">
      <c r="A8">
        <v>2</v>
      </c>
      <c r="B8" t="str">
        <f>"201005000061"</f>
        <v>201005000061</v>
      </c>
      <c r="C8" t="s">
        <v>6</v>
      </c>
    </row>
    <row r="9" spans="1:3" ht="15">
      <c r="A9">
        <v>3</v>
      </c>
      <c r="B9" t="str">
        <f>"201412002139"</f>
        <v>201412002139</v>
      </c>
      <c r="C9" t="s">
        <v>6</v>
      </c>
    </row>
    <row r="10" spans="1:3" ht="15">
      <c r="A10">
        <v>4</v>
      </c>
      <c r="B10" t="str">
        <f>"200801004919"</f>
        <v>200801004919</v>
      </c>
      <c r="C10" t="s">
        <v>7</v>
      </c>
    </row>
    <row r="11" spans="1:3" ht="15">
      <c r="A11">
        <v>5</v>
      </c>
      <c r="B11" t="str">
        <f>"00538854"</f>
        <v>00538854</v>
      </c>
      <c r="C11" t="s">
        <v>7</v>
      </c>
    </row>
    <row r="12" spans="1:3" ht="15">
      <c r="A12">
        <v>6</v>
      </c>
      <c r="B12" t="str">
        <f>"00241613"</f>
        <v>00241613</v>
      </c>
      <c r="C12" t="s">
        <v>8</v>
      </c>
    </row>
    <row r="13" spans="1:3" ht="15">
      <c r="A13">
        <v>7</v>
      </c>
      <c r="B13" t="str">
        <f>"00643767"</f>
        <v>00643767</v>
      </c>
      <c r="C13" t="s">
        <v>6</v>
      </c>
    </row>
    <row r="14" spans="1:3" ht="15">
      <c r="A14">
        <v>8</v>
      </c>
      <c r="B14" t="str">
        <f>"201411002732"</f>
        <v>201411002732</v>
      </c>
      <c r="C14" t="s">
        <v>6</v>
      </c>
    </row>
    <row r="15" spans="1:3" ht="15">
      <c r="A15">
        <v>9</v>
      </c>
      <c r="B15" t="str">
        <f>"00118608"</f>
        <v>00118608</v>
      </c>
      <c r="C15" t="s">
        <v>6</v>
      </c>
    </row>
    <row r="16" spans="1:3" ht="15">
      <c r="A16">
        <v>10</v>
      </c>
      <c r="B16" t="str">
        <f>"00701464"</f>
        <v>00701464</v>
      </c>
      <c r="C16" t="s">
        <v>6</v>
      </c>
    </row>
    <row r="17" spans="1:3" ht="15">
      <c r="A17">
        <v>11</v>
      </c>
      <c r="B17" t="str">
        <f>"00512130"</f>
        <v>00512130</v>
      </c>
      <c r="C17" t="s">
        <v>9</v>
      </c>
    </row>
    <row r="18" spans="1:3" ht="15">
      <c r="A18">
        <v>12</v>
      </c>
      <c r="B18" t="str">
        <f>"00582177"</f>
        <v>00582177</v>
      </c>
      <c r="C18" t="s">
        <v>6</v>
      </c>
    </row>
    <row r="19" spans="1:3" ht="15">
      <c r="A19">
        <v>13</v>
      </c>
      <c r="B19" t="str">
        <f>"00427151"</f>
        <v>00427151</v>
      </c>
      <c r="C19" t="s">
        <v>6</v>
      </c>
    </row>
    <row r="20" spans="1:3" ht="15">
      <c r="A20">
        <v>14</v>
      </c>
      <c r="B20" t="str">
        <f>"00044873"</f>
        <v>00044873</v>
      </c>
      <c r="C20" t="s">
        <v>7</v>
      </c>
    </row>
    <row r="21" spans="1:3" ht="15">
      <c r="A21">
        <v>15</v>
      </c>
      <c r="B21" t="str">
        <f>"00613016"</f>
        <v>00613016</v>
      </c>
      <c r="C21" t="s">
        <v>6</v>
      </c>
    </row>
    <row r="22" spans="1:3" ht="15">
      <c r="A22">
        <v>16</v>
      </c>
      <c r="B22" t="str">
        <f>"00577394"</f>
        <v>00577394</v>
      </c>
      <c r="C22" t="s">
        <v>6</v>
      </c>
    </row>
    <row r="23" spans="1:3" ht="15">
      <c r="A23">
        <v>17</v>
      </c>
      <c r="B23" t="str">
        <f>"200811000630"</f>
        <v>200811000630</v>
      </c>
      <c r="C23" t="s">
        <v>10</v>
      </c>
    </row>
    <row r="24" spans="1:3" ht="15">
      <c r="A24">
        <v>18</v>
      </c>
      <c r="B24" t="str">
        <f>"00855957"</f>
        <v>00855957</v>
      </c>
      <c r="C24" t="s">
        <v>6</v>
      </c>
    </row>
    <row r="25" spans="1:3" ht="15">
      <c r="A25">
        <v>19</v>
      </c>
      <c r="B25" t="str">
        <f>"00856175"</f>
        <v>00856175</v>
      </c>
      <c r="C25" t="s">
        <v>6</v>
      </c>
    </row>
    <row r="26" spans="1:3" ht="15">
      <c r="A26">
        <v>20</v>
      </c>
      <c r="B26" t="str">
        <f>"201410004415"</f>
        <v>201410004415</v>
      </c>
      <c r="C26" t="s">
        <v>6</v>
      </c>
    </row>
    <row r="27" spans="1:3" ht="15">
      <c r="A27">
        <v>21</v>
      </c>
      <c r="B27" t="str">
        <f>"00003080"</f>
        <v>00003080</v>
      </c>
      <c r="C27" t="s">
        <v>6</v>
      </c>
    </row>
    <row r="28" spans="1:3" ht="15">
      <c r="A28">
        <v>22</v>
      </c>
      <c r="B28" t="str">
        <f>"00855967"</f>
        <v>00855967</v>
      </c>
      <c r="C28" t="s">
        <v>11</v>
      </c>
    </row>
    <row r="29" spans="1:3" ht="15">
      <c r="A29">
        <v>23</v>
      </c>
      <c r="B29" t="str">
        <f>"00632142"</f>
        <v>00632142</v>
      </c>
      <c r="C29" t="s">
        <v>6</v>
      </c>
    </row>
    <row r="30" spans="1:3" ht="15">
      <c r="A30">
        <v>24</v>
      </c>
      <c r="B30" t="str">
        <f>"00521652"</f>
        <v>00521652</v>
      </c>
      <c r="C30" t="s">
        <v>6</v>
      </c>
    </row>
    <row r="31" spans="1:3" ht="15">
      <c r="A31">
        <v>25</v>
      </c>
      <c r="B31" t="str">
        <f>"00567397"</f>
        <v>00567397</v>
      </c>
      <c r="C31" t="s">
        <v>6</v>
      </c>
    </row>
    <row r="32" spans="1:3" ht="15">
      <c r="A32">
        <v>26</v>
      </c>
      <c r="B32" t="str">
        <f>"00555154"</f>
        <v>00555154</v>
      </c>
      <c r="C32" t="s">
        <v>6</v>
      </c>
    </row>
    <row r="33" spans="1:3" ht="15">
      <c r="A33">
        <v>27</v>
      </c>
      <c r="B33" t="str">
        <f>"00147076"</f>
        <v>00147076</v>
      </c>
      <c r="C33" t="s">
        <v>6</v>
      </c>
    </row>
    <row r="34" spans="1:3" ht="15">
      <c r="A34">
        <v>28</v>
      </c>
      <c r="B34" t="str">
        <f>"201604006355"</f>
        <v>201604006355</v>
      </c>
      <c r="C34" t="s">
        <v>6</v>
      </c>
    </row>
    <row r="35" spans="1:3" ht="15">
      <c r="A35">
        <v>29</v>
      </c>
      <c r="B35" t="str">
        <f>"00595153"</f>
        <v>00595153</v>
      </c>
      <c r="C35" t="s">
        <v>6</v>
      </c>
    </row>
    <row r="36" spans="1:3" ht="15">
      <c r="A36">
        <v>30</v>
      </c>
      <c r="B36" t="str">
        <f>"00855862"</f>
        <v>00855862</v>
      </c>
      <c r="C36" t="s">
        <v>10</v>
      </c>
    </row>
    <row r="37" spans="1:3" ht="15">
      <c r="A37">
        <v>31</v>
      </c>
      <c r="B37" t="str">
        <f>"00605060"</f>
        <v>00605060</v>
      </c>
      <c r="C37" t="s">
        <v>6</v>
      </c>
    </row>
    <row r="38" spans="1:3" ht="15">
      <c r="A38">
        <v>32</v>
      </c>
      <c r="B38" t="str">
        <f>"201406018125"</f>
        <v>201406018125</v>
      </c>
      <c r="C38" t="s">
        <v>6</v>
      </c>
    </row>
    <row r="39" spans="1:3" ht="15">
      <c r="A39">
        <v>33</v>
      </c>
      <c r="B39" t="str">
        <f>"00185388"</f>
        <v>00185388</v>
      </c>
      <c r="C39" t="s">
        <v>11</v>
      </c>
    </row>
    <row r="40" spans="1:3" ht="15">
      <c r="A40">
        <v>34</v>
      </c>
      <c r="B40" t="str">
        <f>"00115265"</f>
        <v>00115265</v>
      </c>
      <c r="C40" t="s">
        <v>6</v>
      </c>
    </row>
    <row r="41" spans="1:3" ht="15">
      <c r="A41">
        <v>35</v>
      </c>
      <c r="B41" t="str">
        <f>"00123230"</f>
        <v>00123230</v>
      </c>
      <c r="C41" t="s">
        <v>6</v>
      </c>
    </row>
    <row r="42" spans="1:3" ht="15">
      <c r="A42">
        <v>36</v>
      </c>
      <c r="B42" t="str">
        <f>"201601000653"</f>
        <v>201601000653</v>
      </c>
      <c r="C42" t="s">
        <v>6</v>
      </c>
    </row>
    <row r="43" spans="1:3" ht="15">
      <c r="A43">
        <v>37</v>
      </c>
      <c r="B43" t="str">
        <f>"201411000543"</f>
        <v>201411000543</v>
      </c>
      <c r="C43" t="s">
        <v>9</v>
      </c>
    </row>
    <row r="44" spans="1:3" ht="15">
      <c r="A44">
        <v>38</v>
      </c>
      <c r="B44" t="str">
        <f>"00518050"</f>
        <v>00518050</v>
      </c>
      <c r="C44" t="s">
        <v>6</v>
      </c>
    </row>
    <row r="45" spans="1:3" ht="15">
      <c r="A45">
        <v>39</v>
      </c>
      <c r="B45" t="str">
        <f>"00458637"</f>
        <v>00458637</v>
      </c>
      <c r="C45" t="s">
        <v>6</v>
      </c>
    </row>
    <row r="46" spans="1:3" ht="15">
      <c r="A46">
        <v>40</v>
      </c>
      <c r="B46" t="str">
        <f>"00539450"</f>
        <v>00539450</v>
      </c>
      <c r="C46" t="s">
        <v>6</v>
      </c>
    </row>
    <row r="47" spans="1:3" ht="15">
      <c r="A47">
        <v>41</v>
      </c>
      <c r="B47" t="str">
        <f>"00804873"</f>
        <v>00804873</v>
      </c>
      <c r="C47" t="s">
        <v>6</v>
      </c>
    </row>
    <row r="48" spans="1:3" ht="15">
      <c r="A48">
        <v>42</v>
      </c>
      <c r="B48" t="str">
        <f>"00604829"</f>
        <v>00604829</v>
      </c>
      <c r="C48" t="s">
        <v>6</v>
      </c>
    </row>
    <row r="49" spans="1:3" ht="15">
      <c r="A49">
        <v>43</v>
      </c>
      <c r="B49" t="str">
        <f>"00489266"</f>
        <v>00489266</v>
      </c>
      <c r="C49" t="s">
        <v>9</v>
      </c>
    </row>
    <row r="50" spans="1:3" ht="15">
      <c r="A50">
        <v>44</v>
      </c>
      <c r="B50" t="str">
        <f>"00442317"</f>
        <v>00442317</v>
      </c>
      <c r="C50" t="s">
        <v>6</v>
      </c>
    </row>
    <row r="51" spans="1:3" ht="15">
      <c r="A51">
        <v>45</v>
      </c>
      <c r="B51" t="str">
        <f>"00808458"</f>
        <v>00808458</v>
      </c>
      <c r="C51" t="s">
        <v>6</v>
      </c>
    </row>
    <row r="52" spans="1:3" ht="15">
      <c r="A52">
        <v>46</v>
      </c>
      <c r="B52" t="str">
        <f>"00135107"</f>
        <v>00135107</v>
      </c>
      <c r="C52" t="s">
        <v>6</v>
      </c>
    </row>
    <row r="53" spans="1:3" ht="15">
      <c r="A53">
        <v>47</v>
      </c>
      <c r="B53" t="str">
        <f>"00017960"</f>
        <v>00017960</v>
      </c>
      <c r="C53" t="s">
        <v>12</v>
      </c>
    </row>
    <row r="54" spans="1:3" ht="15">
      <c r="A54">
        <v>48</v>
      </c>
      <c r="B54" t="str">
        <f>"00854726"</f>
        <v>00854726</v>
      </c>
      <c r="C54" t="s">
        <v>9</v>
      </c>
    </row>
    <row r="55" spans="1:3" ht="15">
      <c r="A55">
        <v>49</v>
      </c>
      <c r="B55" t="str">
        <f>"00305005"</f>
        <v>00305005</v>
      </c>
      <c r="C55" t="s">
        <v>6</v>
      </c>
    </row>
    <row r="56" spans="1:3" ht="15">
      <c r="A56">
        <v>50</v>
      </c>
      <c r="B56" t="str">
        <f>"00123602"</f>
        <v>00123602</v>
      </c>
      <c r="C56" t="s">
        <v>6</v>
      </c>
    </row>
    <row r="57" spans="1:3" ht="15">
      <c r="A57">
        <v>51</v>
      </c>
      <c r="B57" t="str">
        <f>"201107000018"</f>
        <v>201107000018</v>
      </c>
      <c r="C57" t="s">
        <v>6</v>
      </c>
    </row>
    <row r="58" spans="1:3" ht="15">
      <c r="A58">
        <v>52</v>
      </c>
      <c r="B58" t="str">
        <f>"00625867"</f>
        <v>00625867</v>
      </c>
      <c r="C58" t="s">
        <v>6</v>
      </c>
    </row>
    <row r="59" spans="1:3" ht="15">
      <c r="A59">
        <v>53</v>
      </c>
      <c r="B59" t="str">
        <f>"00855948"</f>
        <v>00855948</v>
      </c>
      <c r="C59" t="s">
        <v>9</v>
      </c>
    </row>
    <row r="60" spans="1:3" ht="15">
      <c r="A60">
        <v>54</v>
      </c>
      <c r="B60" t="str">
        <f>"201604005444"</f>
        <v>201604005444</v>
      </c>
      <c r="C60" t="s">
        <v>6</v>
      </c>
    </row>
    <row r="61" spans="1:3" ht="15">
      <c r="A61">
        <v>55</v>
      </c>
      <c r="B61" t="str">
        <f>"00212480"</f>
        <v>00212480</v>
      </c>
      <c r="C61" t="s">
        <v>6</v>
      </c>
    </row>
    <row r="62" spans="1:3" ht="15">
      <c r="A62">
        <v>56</v>
      </c>
      <c r="B62" t="str">
        <f>"00611372"</f>
        <v>00611372</v>
      </c>
      <c r="C62" t="s">
        <v>6</v>
      </c>
    </row>
    <row r="63" spans="1:3" ht="15">
      <c r="A63">
        <v>57</v>
      </c>
      <c r="B63" t="str">
        <f>"00561056"</f>
        <v>00561056</v>
      </c>
      <c r="C63" t="s">
        <v>12</v>
      </c>
    </row>
    <row r="64" spans="1:3" ht="15">
      <c r="A64">
        <v>58</v>
      </c>
      <c r="B64" t="str">
        <f>"00818470"</f>
        <v>00818470</v>
      </c>
      <c r="C64" t="s">
        <v>6</v>
      </c>
    </row>
    <row r="65" spans="1:3" ht="15">
      <c r="A65">
        <v>59</v>
      </c>
      <c r="B65" t="str">
        <f>"201406005539"</f>
        <v>201406005539</v>
      </c>
      <c r="C65" t="s">
        <v>11</v>
      </c>
    </row>
    <row r="66" spans="1:3" ht="15">
      <c r="A66">
        <v>60</v>
      </c>
      <c r="B66" t="str">
        <f>"201402000433"</f>
        <v>201402000433</v>
      </c>
      <c r="C66" t="s">
        <v>6</v>
      </c>
    </row>
    <row r="67" spans="1:3" ht="15">
      <c r="A67">
        <v>61</v>
      </c>
      <c r="B67" t="str">
        <f>"201406019070"</f>
        <v>201406019070</v>
      </c>
      <c r="C67" t="s">
        <v>10</v>
      </c>
    </row>
    <row r="68" spans="1:3" ht="15">
      <c r="A68">
        <v>62</v>
      </c>
      <c r="B68" t="str">
        <f>"00512147"</f>
        <v>00512147</v>
      </c>
      <c r="C68" t="s">
        <v>6</v>
      </c>
    </row>
    <row r="69" spans="1:3" ht="15">
      <c r="A69">
        <v>63</v>
      </c>
      <c r="B69" t="str">
        <f>"00855855"</f>
        <v>00855855</v>
      </c>
      <c r="C69" t="s">
        <v>7</v>
      </c>
    </row>
    <row r="70" spans="1:3" ht="15">
      <c r="A70">
        <v>64</v>
      </c>
      <c r="B70" t="str">
        <f>"00164893"</f>
        <v>00164893</v>
      </c>
      <c r="C70" t="s">
        <v>6</v>
      </c>
    </row>
    <row r="71" spans="1:3" ht="15">
      <c r="A71">
        <v>65</v>
      </c>
      <c r="B71" t="str">
        <f>"201406006367"</f>
        <v>201406006367</v>
      </c>
      <c r="C71" t="s">
        <v>6</v>
      </c>
    </row>
    <row r="72" spans="1:3" ht="15">
      <c r="A72">
        <v>66</v>
      </c>
      <c r="B72" t="str">
        <f>"00855678"</f>
        <v>00855678</v>
      </c>
      <c r="C72" t="s">
        <v>6</v>
      </c>
    </row>
    <row r="73" spans="1:3" ht="15">
      <c r="A73">
        <v>67</v>
      </c>
      <c r="B73" t="str">
        <f>"00726063"</f>
        <v>00726063</v>
      </c>
      <c r="C73" t="s">
        <v>6</v>
      </c>
    </row>
    <row r="74" spans="1:3" ht="15">
      <c r="A74">
        <v>68</v>
      </c>
      <c r="B74" t="str">
        <f>"201410012715"</f>
        <v>201410012715</v>
      </c>
      <c r="C74" t="s">
        <v>10</v>
      </c>
    </row>
    <row r="75" spans="1:3" ht="15">
      <c r="A75">
        <v>69</v>
      </c>
      <c r="B75" t="str">
        <f>"00723134"</f>
        <v>00723134</v>
      </c>
      <c r="C75" t="s">
        <v>6</v>
      </c>
    </row>
    <row r="76" spans="1:3" ht="15">
      <c r="A76">
        <v>70</v>
      </c>
      <c r="B76" t="str">
        <f>"00483909"</f>
        <v>00483909</v>
      </c>
      <c r="C76" t="s">
        <v>6</v>
      </c>
    </row>
    <row r="77" spans="1:3" ht="15">
      <c r="A77">
        <v>71</v>
      </c>
      <c r="B77" t="str">
        <f>"00648744"</f>
        <v>00648744</v>
      </c>
      <c r="C77" t="s">
        <v>6</v>
      </c>
    </row>
    <row r="78" spans="1:3" ht="15">
      <c r="A78">
        <v>72</v>
      </c>
      <c r="B78" t="str">
        <f>"00568749"</f>
        <v>00568749</v>
      </c>
      <c r="C78" t="s">
        <v>6</v>
      </c>
    </row>
    <row r="79" spans="1:3" ht="15">
      <c r="A79">
        <v>73</v>
      </c>
      <c r="B79" t="str">
        <f>"00858168"</f>
        <v>00858168</v>
      </c>
      <c r="C79" t="s">
        <v>6</v>
      </c>
    </row>
    <row r="80" spans="1:3" ht="15">
      <c r="A80">
        <v>74</v>
      </c>
      <c r="B80" t="str">
        <f>"00107235"</f>
        <v>00107235</v>
      </c>
      <c r="C80" t="s">
        <v>6</v>
      </c>
    </row>
    <row r="81" spans="1:3" ht="15">
      <c r="A81">
        <v>75</v>
      </c>
      <c r="B81" t="str">
        <f>"200712000089"</f>
        <v>200712000089</v>
      </c>
      <c r="C81" t="s">
        <v>6</v>
      </c>
    </row>
    <row r="82" spans="1:3" ht="15">
      <c r="A82">
        <v>76</v>
      </c>
      <c r="B82" t="str">
        <f>"00005518"</f>
        <v>00005518</v>
      </c>
      <c r="C82" t="s">
        <v>6</v>
      </c>
    </row>
    <row r="83" spans="1:3" ht="15">
      <c r="A83">
        <v>77</v>
      </c>
      <c r="B83" t="str">
        <f>"00840923"</f>
        <v>00840923</v>
      </c>
      <c r="C83" t="s">
        <v>6</v>
      </c>
    </row>
    <row r="84" spans="1:3" ht="15">
      <c r="A84">
        <v>78</v>
      </c>
      <c r="B84" t="str">
        <f>"00857730"</f>
        <v>00857730</v>
      </c>
      <c r="C84" t="s">
        <v>6</v>
      </c>
    </row>
    <row r="85" spans="1:3" ht="15">
      <c r="A85">
        <v>79</v>
      </c>
      <c r="B85" t="str">
        <f>"00858193"</f>
        <v>00858193</v>
      </c>
      <c r="C85" t="s">
        <v>6</v>
      </c>
    </row>
    <row r="86" spans="1:3" ht="15">
      <c r="A86">
        <v>80</v>
      </c>
      <c r="B86" t="str">
        <f>"00593521"</f>
        <v>00593521</v>
      </c>
      <c r="C86" t="s">
        <v>6</v>
      </c>
    </row>
    <row r="87" spans="1:3" ht="15">
      <c r="A87">
        <v>81</v>
      </c>
      <c r="B87" t="str">
        <f>"00761417"</f>
        <v>00761417</v>
      </c>
      <c r="C87" t="s">
        <v>9</v>
      </c>
    </row>
    <row r="88" spans="1:3" ht="15">
      <c r="A88">
        <v>82</v>
      </c>
      <c r="B88" t="str">
        <f>"00856981"</f>
        <v>00856981</v>
      </c>
      <c r="C88" t="s">
        <v>6</v>
      </c>
    </row>
    <row r="89" spans="1:3" ht="15">
      <c r="A89">
        <v>83</v>
      </c>
      <c r="B89" t="str">
        <f>"200712005694"</f>
        <v>200712005694</v>
      </c>
      <c r="C89" t="s">
        <v>6</v>
      </c>
    </row>
    <row r="90" spans="1:3" ht="15">
      <c r="A90">
        <v>84</v>
      </c>
      <c r="B90" t="str">
        <f>"00562283"</f>
        <v>00562283</v>
      </c>
      <c r="C90" t="s">
        <v>6</v>
      </c>
    </row>
    <row r="91" spans="1:3" ht="15">
      <c r="A91">
        <v>85</v>
      </c>
      <c r="B91" t="str">
        <f>"00587714"</f>
        <v>00587714</v>
      </c>
      <c r="C91" t="s">
        <v>6</v>
      </c>
    </row>
    <row r="92" spans="1:3" ht="15">
      <c r="A92">
        <v>86</v>
      </c>
      <c r="B92" t="str">
        <f>"00857381"</f>
        <v>00857381</v>
      </c>
      <c r="C92" t="s">
        <v>6</v>
      </c>
    </row>
    <row r="93" spans="1:3" ht="15">
      <c r="A93">
        <v>87</v>
      </c>
      <c r="B93" t="str">
        <f>"00548332"</f>
        <v>00548332</v>
      </c>
      <c r="C93" t="s">
        <v>6</v>
      </c>
    </row>
    <row r="94" spans="1:3" ht="15">
      <c r="A94">
        <v>88</v>
      </c>
      <c r="B94" t="str">
        <f>"00141473"</f>
        <v>00141473</v>
      </c>
      <c r="C94" t="s">
        <v>9</v>
      </c>
    </row>
    <row r="95" spans="1:3" ht="15">
      <c r="A95">
        <v>89</v>
      </c>
      <c r="B95" t="str">
        <f>"00858207"</f>
        <v>00858207</v>
      </c>
      <c r="C95" t="s">
        <v>13</v>
      </c>
    </row>
    <row r="96" spans="1:3" ht="15">
      <c r="A96">
        <v>90</v>
      </c>
      <c r="B96" t="str">
        <f>"201511032244"</f>
        <v>201511032244</v>
      </c>
      <c r="C96" t="s">
        <v>6</v>
      </c>
    </row>
    <row r="97" spans="1:3" ht="15">
      <c r="A97">
        <v>91</v>
      </c>
      <c r="B97" t="str">
        <f>"00558927"</f>
        <v>00558927</v>
      </c>
      <c r="C97" t="s">
        <v>6</v>
      </c>
    </row>
    <row r="98" spans="1:3" ht="15">
      <c r="A98">
        <v>92</v>
      </c>
      <c r="B98" t="str">
        <f>"00804672"</f>
        <v>00804672</v>
      </c>
      <c r="C98" t="s">
        <v>9</v>
      </c>
    </row>
    <row r="99" spans="1:3" ht="15">
      <c r="A99">
        <v>93</v>
      </c>
      <c r="B99" t="str">
        <f>"00383510"</f>
        <v>00383510</v>
      </c>
      <c r="C99" t="s">
        <v>14</v>
      </c>
    </row>
    <row r="100" spans="1:3" ht="15">
      <c r="A100">
        <v>94</v>
      </c>
      <c r="B100" t="str">
        <f>"00151811"</f>
        <v>00151811</v>
      </c>
      <c r="C100" t="s">
        <v>6</v>
      </c>
    </row>
    <row r="101" spans="1:3" ht="15">
      <c r="A101">
        <v>95</v>
      </c>
      <c r="B101" t="str">
        <f>"00612886"</f>
        <v>00612886</v>
      </c>
      <c r="C101" t="s">
        <v>6</v>
      </c>
    </row>
    <row r="102" spans="1:3" ht="15">
      <c r="A102">
        <v>96</v>
      </c>
      <c r="B102" t="str">
        <f>"00527521"</f>
        <v>00527521</v>
      </c>
      <c r="C102" t="s">
        <v>6</v>
      </c>
    </row>
    <row r="103" spans="1:3" ht="15">
      <c r="A103">
        <v>97</v>
      </c>
      <c r="B103" t="str">
        <f>"200811000933"</f>
        <v>200811000933</v>
      </c>
      <c r="C103" t="s">
        <v>9</v>
      </c>
    </row>
    <row r="104" spans="1:3" ht="15">
      <c r="A104">
        <v>98</v>
      </c>
      <c r="B104" t="str">
        <f>"00530668"</f>
        <v>00530668</v>
      </c>
      <c r="C104" t="s">
        <v>6</v>
      </c>
    </row>
    <row r="105" spans="1:3" ht="15">
      <c r="A105">
        <v>99</v>
      </c>
      <c r="B105" t="str">
        <f>"201506004177"</f>
        <v>201506004177</v>
      </c>
      <c r="C105" t="s">
        <v>9</v>
      </c>
    </row>
    <row r="106" spans="1:3" ht="15">
      <c r="A106">
        <v>100</v>
      </c>
      <c r="B106" t="str">
        <f>"00587624"</f>
        <v>00587624</v>
      </c>
      <c r="C106" t="s">
        <v>6</v>
      </c>
    </row>
    <row r="107" spans="1:3" ht="15">
      <c r="A107">
        <v>101</v>
      </c>
      <c r="B107" t="str">
        <f>"00104550"</f>
        <v>00104550</v>
      </c>
      <c r="C107" t="s">
        <v>6</v>
      </c>
    </row>
    <row r="108" spans="1:3" ht="15">
      <c r="A108">
        <v>102</v>
      </c>
      <c r="B108" t="str">
        <f>"00574329"</f>
        <v>00574329</v>
      </c>
      <c r="C108" t="s">
        <v>6</v>
      </c>
    </row>
    <row r="109" spans="1:3" ht="15">
      <c r="A109">
        <v>103</v>
      </c>
      <c r="B109" t="str">
        <f>"00516930"</f>
        <v>00516930</v>
      </c>
      <c r="C109" t="s">
        <v>6</v>
      </c>
    </row>
    <row r="110" spans="1:3" ht="15">
      <c r="A110">
        <v>104</v>
      </c>
      <c r="B110" t="str">
        <f>"201404000080"</f>
        <v>201404000080</v>
      </c>
      <c r="C110" t="s">
        <v>6</v>
      </c>
    </row>
    <row r="111" spans="1:3" ht="15">
      <c r="A111">
        <v>105</v>
      </c>
      <c r="B111" t="str">
        <f>"00118212"</f>
        <v>00118212</v>
      </c>
      <c r="C111" t="s">
        <v>6</v>
      </c>
    </row>
    <row r="112" spans="1:3" ht="15">
      <c r="A112">
        <v>106</v>
      </c>
      <c r="B112" t="str">
        <f>"201105000018"</f>
        <v>201105000018</v>
      </c>
      <c r="C112" t="s">
        <v>6</v>
      </c>
    </row>
    <row r="113" spans="1:3" ht="15">
      <c r="A113">
        <v>107</v>
      </c>
      <c r="B113" t="str">
        <f>"00858697"</f>
        <v>00858697</v>
      </c>
      <c r="C113" t="s">
        <v>9</v>
      </c>
    </row>
    <row r="114" spans="1:3" ht="15">
      <c r="A114">
        <v>108</v>
      </c>
      <c r="B114" t="str">
        <f>"00478456"</f>
        <v>00478456</v>
      </c>
      <c r="C114" t="s">
        <v>6</v>
      </c>
    </row>
    <row r="115" spans="1:3" ht="15">
      <c r="A115">
        <v>109</v>
      </c>
      <c r="B115" t="str">
        <f>"00598607"</f>
        <v>00598607</v>
      </c>
      <c r="C115" t="s">
        <v>6</v>
      </c>
    </row>
    <row r="116" spans="1:3" ht="15">
      <c r="A116">
        <v>110</v>
      </c>
      <c r="B116" t="str">
        <f>"00471689"</f>
        <v>00471689</v>
      </c>
      <c r="C116" t="s">
        <v>6</v>
      </c>
    </row>
    <row r="117" spans="1:3" ht="15">
      <c r="A117">
        <v>111</v>
      </c>
      <c r="B117" t="str">
        <f>"00272426"</f>
        <v>00272426</v>
      </c>
      <c r="C117" t="s">
        <v>9</v>
      </c>
    </row>
    <row r="118" spans="1:3" ht="15">
      <c r="A118">
        <v>112</v>
      </c>
      <c r="B118" t="str">
        <f>"00802983"</f>
        <v>00802983</v>
      </c>
      <c r="C118" t="s">
        <v>9</v>
      </c>
    </row>
    <row r="119" spans="1:3" ht="15">
      <c r="A119">
        <v>113</v>
      </c>
      <c r="B119" t="str">
        <f>"00582505"</f>
        <v>00582505</v>
      </c>
      <c r="C119" t="s">
        <v>10</v>
      </c>
    </row>
    <row r="120" spans="1:3" ht="15">
      <c r="A120">
        <v>114</v>
      </c>
      <c r="B120" t="str">
        <f>"00264351"</f>
        <v>00264351</v>
      </c>
      <c r="C120" t="s">
        <v>6</v>
      </c>
    </row>
    <row r="121" spans="1:3" ht="15">
      <c r="A121">
        <v>115</v>
      </c>
      <c r="B121" t="str">
        <f>"00601786"</f>
        <v>00601786</v>
      </c>
      <c r="C121" t="s">
        <v>10</v>
      </c>
    </row>
    <row r="122" spans="1:3" ht="15">
      <c r="A122">
        <v>116</v>
      </c>
      <c r="B122" t="str">
        <f>"00195056"</f>
        <v>00195056</v>
      </c>
      <c r="C122" t="s">
        <v>6</v>
      </c>
    </row>
    <row r="123" spans="1:3" ht="15">
      <c r="A123">
        <v>117</v>
      </c>
      <c r="B123" t="str">
        <f>"00571086"</f>
        <v>00571086</v>
      </c>
      <c r="C123" t="s">
        <v>6</v>
      </c>
    </row>
    <row r="124" spans="1:3" ht="15">
      <c r="A124">
        <v>118</v>
      </c>
      <c r="B124" t="str">
        <f>"00619155"</f>
        <v>00619155</v>
      </c>
      <c r="C124" t="s">
        <v>6</v>
      </c>
    </row>
    <row r="125" spans="1:3" ht="15">
      <c r="A125">
        <v>119</v>
      </c>
      <c r="B125" t="str">
        <f>"00614818"</f>
        <v>00614818</v>
      </c>
      <c r="C125" t="s">
        <v>6</v>
      </c>
    </row>
    <row r="126" spans="1:3" ht="15">
      <c r="A126">
        <v>120</v>
      </c>
      <c r="B126" t="str">
        <f>"00199750"</f>
        <v>00199750</v>
      </c>
      <c r="C126" t="s">
        <v>6</v>
      </c>
    </row>
    <row r="127" spans="1:3" ht="15">
      <c r="A127">
        <v>121</v>
      </c>
      <c r="B127" t="str">
        <f>"200911000344"</f>
        <v>200911000344</v>
      </c>
      <c r="C127" t="s">
        <v>6</v>
      </c>
    </row>
    <row r="128" spans="1:3" ht="15">
      <c r="A128">
        <v>122</v>
      </c>
      <c r="B128" t="str">
        <f>"00557350"</f>
        <v>00557350</v>
      </c>
      <c r="C128" t="s">
        <v>6</v>
      </c>
    </row>
    <row r="129" spans="1:3" ht="15">
      <c r="A129">
        <v>123</v>
      </c>
      <c r="B129" t="str">
        <f>"00565015"</f>
        <v>00565015</v>
      </c>
      <c r="C129" t="s">
        <v>6</v>
      </c>
    </row>
    <row r="130" spans="1:3" ht="15">
      <c r="A130">
        <v>124</v>
      </c>
      <c r="B130" t="str">
        <f>"00637736"</f>
        <v>00637736</v>
      </c>
      <c r="C130" t="s">
        <v>6</v>
      </c>
    </row>
    <row r="131" spans="1:3" ht="15">
      <c r="A131">
        <v>125</v>
      </c>
      <c r="B131" t="str">
        <f>"00646153"</f>
        <v>00646153</v>
      </c>
      <c r="C131" t="s">
        <v>6</v>
      </c>
    </row>
    <row r="132" spans="1:3" ht="15">
      <c r="A132">
        <v>126</v>
      </c>
      <c r="B132" t="str">
        <f>"00622389"</f>
        <v>00622389</v>
      </c>
      <c r="C132" t="s">
        <v>6</v>
      </c>
    </row>
    <row r="133" spans="1:3" ht="15">
      <c r="A133">
        <v>127</v>
      </c>
      <c r="B133" t="str">
        <f>"00603803"</f>
        <v>00603803</v>
      </c>
      <c r="C133" t="s">
        <v>6</v>
      </c>
    </row>
    <row r="134" spans="1:3" ht="15">
      <c r="A134">
        <v>128</v>
      </c>
      <c r="B134" t="str">
        <f>"00557332"</f>
        <v>00557332</v>
      </c>
      <c r="C134" t="s">
        <v>6</v>
      </c>
    </row>
    <row r="135" spans="1:3" ht="15">
      <c r="A135">
        <v>129</v>
      </c>
      <c r="B135" t="str">
        <f>"00858864"</f>
        <v>00858864</v>
      </c>
      <c r="C135" t="s">
        <v>6</v>
      </c>
    </row>
    <row r="136" spans="1:3" ht="15">
      <c r="A136">
        <v>130</v>
      </c>
      <c r="B136" t="str">
        <f>"00717157"</f>
        <v>00717157</v>
      </c>
      <c r="C136" t="s">
        <v>6</v>
      </c>
    </row>
    <row r="137" spans="1:3" ht="15">
      <c r="A137">
        <v>131</v>
      </c>
      <c r="B137" t="str">
        <f>"00638751"</f>
        <v>00638751</v>
      </c>
      <c r="C137" t="s">
        <v>6</v>
      </c>
    </row>
    <row r="138" spans="1:3" ht="15">
      <c r="A138">
        <v>132</v>
      </c>
      <c r="B138" t="str">
        <f>"00127132"</f>
        <v>00127132</v>
      </c>
      <c r="C138" t="s">
        <v>6</v>
      </c>
    </row>
    <row r="139" spans="1:3" ht="15">
      <c r="A139">
        <v>133</v>
      </c>
      <c r="B139" t="str">
        <f>"00585024"</f>
        <v>00585024</v>
      </c>
      <c r="C139" t="s">
        <v>6</v>
      </c>
    </row>
    <row r="140" spans="1:3" ht="15">
      <c r="A140">
        <v>134</v>
      </c>
      <c r="B140" t="str">
        <f>"00587551"</f>
        <v>00587551</v>
      </c>
      <c r="C140" t="s">
        <v>6</v>
      </c>
    </row>
    <row r="141" spans="1:3" ht="15">
      <c r="A141">
        <v>135</v>
      </c>
      <c r="B141" t="str">
        <f>"00592583"</f>
        <v>00592583</v>
      </c>
      <c r="C141" t="s">
        <v>6</v>
      </c>
    </row>
    <row r="142" spans="1:3" ht="15">
      <c r="A142">
        <v>136</v>
      </c>
      <c r="B142" t="str">
        <f>"00442673"</f>
        <v>00442673</v>
      </c>
      <c r="C142" t="s">
        <v>6</v>
      </c>
    </row>
    <row r="143" spans="1:3" ht="15">
      <c r="A143">
        <v>137</v>
      </c>
      <c r="B143" t="str">
        <f>"201402008830"</f>
        <v>201402008830</v>
      </c>
      <c r="C143" t="s">
        <v>6</v>
      </c>
    </row>
    <row r="144" spans="1:3" ht="15">
      <c r="A144">
        <v>138</v>
      </c>
      <c r="B144" t="str">
        <f>"00840259"</f>
        <v>00840259</v>
      </c>
      <c r="C144" t="s">
        <v>6</v>
      </c>
    </row>
    <row r="145" spans="1:3" ht="15">
      <c r="A145">
        <v>139</v>
      </c>
      <c r="B145" t="str">
        <f>"00591357"</f>
        <v>00591357</v>
      </c>
      <c r="C145" t="s">
        <v>6</v>
      </c>
    </row>
    <row r="146" spans="1:3" ht="15">
      <c r="A146">
        <v>140</v>
      </c>
      <c r="B146" t="str">
        <f>"201302000114"</f>
        <v>201302000114</v>
      </c>
      <c r="C146" t="s">
        <v>6</v>
      </c>
    </row>
    <row r="147" spans="1:3" ht="15">
      <c r="A147">
        <v>141</v>
      </c>
      <c r="B147" t="str">
        <f>"00008747"</f>
        <v>00008747</v>
      </c>
      <c r="C147" t="s">
        <v>6</v>
      </c>
    </row>
    <row r="148" spans="1:3" ht="15">
      <c r="A148">
        <v>142</v>
      </c>
      <c r="B148" t="str">
        <f>"201409003402"</f>
        <v>201409003402</v>
      </c>
      <c r="C148" t="s">
        <v>6</v>
      </c>
    </row>
    <row r="149" spans="1:3" ht="15">
      <c r="A149">
        <v>143</v>
      </c>
      <c r="B149" t="str">
        <f>"00566445"</f>
        <v>00566445</v>
      </c>
      <c r="C149" t="s">
        <v>15</v>
      </c>
    </row>
    <row r="150" spans="1:3" ht="15">
      <c r="A150">
        <v>144</v>
      </c>
      <c r="B150" t="str">
        <f>"00272177"</f>
        <v>00272177</v>
      </c>
      <c r="C150" t="s">
        <v>6</v>
      </c>
    </row>
    <row r="151" spans="1:3" ht="15">
      <c r="A151">
        <v>145</v>
      </c>
      <c r="B151" t="str">
        <f>"201604001356"</f>
        <v>201604001356</v>
      </c>
      <c r="C151" t="s">
        <v>6</v>
      </c>
    </row>
    <row r="152" spans="1:3" ht="15">
      <c r="A152">
        <v>146</v>
      </c>
      <c r="B152" t="str">
        <f>"00041724"</f>
        <v>00041724</v>
      </c>
      <c r="C152" t="s">
        <v>9</v>
      </c>
    </row>
    <row r="153" spans="1:3" ht="15">
      <c r="A153">
        <v>147</v>
      </c>
      <c r="B153" t="str">
        <f>"00687697"</f>
        <v>00687697</v>
      </c>
      <c r="C153" t="s">
        <v>7</v>
      </c>
    </row>
    <row r="154" spans="1:3" ht="15">
      <c r="A154">
        <v>148</v>
      </c>
      <c r="B154" t="str">
        <f>"00808785"</f>
        <v>00808785</v>
      </c>
      <c r="C154" t="s">
        <v>6</v>
      </c>
    </row>
    <row r="155" spans="1:3" ht="15">
      <c r="A155">
        <v>149</v>
      </c>
      <c r="B155" t="str">
        <f>"201507001873"</f>
        <v>201507001873</v>
      </c>
      <c r="C155" t="s">
        <v>6</v>
      </c>
    </row>
    <row r="156" spans="1:3" ht="15">
      <c r="A156">
        <v>150</v>
      </c>
      <c r="B156" t="str">
        <f>"00187422"</f>
        <v>00187422</v>
      </c>
      <c r="C156" t="s">
        <v>9</v>
      </c>
    </row>
    <row r="157" spans="1:3" ht="15">
      <c r="A157">
        <v>151</v>
      </c>
      <c r="B157" t="str">
        <f>"00341399"</f>
        <v>00341399</v>
      </c>
      <c r="C157" t="s">
        <v>7</v>
      </c>
    </row>
    <row r="158" spans="1:3" ht="15">
      <c r="A158">
        <v>152</v>
      </c>
      <c r="B158" t="str">
        <f>"00590562"</f>
        <v>00590562</v>
      </c>
      <c r="C158" t="s">
        <v>6</v>
      </c>
    </row>
    <row r="159" spans="1:3" ht="15">
      <c r="A159">
        <v>153</v>
      </c>
      <c r="B159" t="str">
        <f>"00611000"</f>
        <v>00611000</v>
      </c>
      <c r="C159" t="s">
        <v>6</v>
      </c>
    </row>
    <row r="160" spans="1:3" ht="15">
      <c r="A160">
        <v>154</v>
      </c>
      <c r="B160" t="str">
        <f>"00858306"</f>
        <v>00858306</v>
      </c>
      <c r="C160" t="s">
        <v>6</v>
      </c>
    </row>
    <row r="161" spans="1:3" ht="15">
      <c r="A161">
        <v>155</v>
      </c>
      <c r="B161" t="str">
        <f>"00618237"</f>
        <v>00618237</v>
      </c>
      <c r="C161" t="s">
        <v>6</v>
      </c>
    </row>
    <row r="162" spans="1:3" ht="15">
      <c r="A162">
        <v>156</v>
      </c>
      <c r="B162" t="str">
        <f>"200802008298"</f>
        <v>200802008298</v>
      </c>
      <c r="C162" t="s">
        <v>7</v>
      </c>
    </row>
    <row r="163" spans="1:3" ht="15">
      <c r="A163">
        <v>157</v>
      </c>
      <c r="B163" t="str">
        <f>"00561456"</f>
        <v>00561456</v>
      </c>
      <c r="C163" t="s">
        <v>6</v>
      </c>
    </row>
    <row r="164" spans="1:3" ht="15">
      <c r="A164">
        <v>158</v>
      </c>
      <c r="B164" t="str">
        <f>"00609339"</f>
        <v>00609339</v>
      </c>
      <c r="C164" t="s">
        <v>6</v>
      </c>
    </row>
    <row r="165" spans="1:3" ht="15">
      <c r="A165">
        <v>159</v>
      </c>
      <c r="B165" t="str">
        <f>"201511013594"</f>
        <v>201511013594</v>
      </c>
      <c r="C165" t="s">
        <v>6</v>
      </c>
    </row>
    <row r="166" spans="1:3" ht="15">
      <c r="A166">
        <v>160</v>
      </c>
      <c r="B166" t="str">
        <f>"201511004829"</f>
        <v>201511004829</v>
      </c>
      <c r="C166" t="s">
        <v>6</v>
      </c>
    </row>
    <row r="167" spans="1:3" ht="15">
      <c r="A167">
        <v>161</v>
      </c>
      <c r="B167" t="str">
        <f>"00526509"</f>
        <v>00526509</v>
      </c>
      <c r="C167" t="s">
        <v>6</v>
      </c>
    </row>
    <row r="168" spans="1:3" ht="15">
      <c r="A168">
        <v>162</v>
      </c>
      <c r="B168" t="str">
        <f>"00606537"</f>
        <v>00606537</v>
      </c>
      <c r="C168" t="s">
        <v>6</v>
      </c>
    </row>
    <row r="169" spans="1:3" ht="15">
      <c r="A169">
        <v>163</v>
      </c>
      <c r="B169" t="str">
        <f>"200811001735"</f>
        <v>200811001735</v>
      </c>
      <c r="C169" t="s">
        <v>15</v>
      </c>
    </row>
    <row r="170" spans="1:3" ht="15">
      <c r="A170">
        <v>164</v>
      </c>
      <c r="B170" t="str">
        <f>"00506065"</f>
        <v>00506065</v>
      </c>
      <c r="C170" t="s">
        <v>10</v>
      </c>
    </row>
    <row r="171" spans="1:3" ht="15">
      <c r="A171">
        <v>165</v>
      </c>
      <c r="B171" t="str">
        <f>"201410000307"</f>
        <v>201410000307</v>
      </c>
      <c r="C171" t="s">
        <v>12</v>
      </c>
    </row>
    <row r="172" spans="1:3" ht="15">
      <c r="A172">
        <v>166</v>
      </c>
      <c r="B172" t="str">
        <f>"00107930"</f>
        <v>00107930</v>
      </c>
      <c r="C172" t="s">
        <v>6</v>
      </c>
    </row>
    <row r="173" spans="1:3" ht="15">
      <c r="A173">
        <v>167</v>
      </c>
      <c r="B173" t="str">
        <f>"00117687"</f>
        <v>00117687</v>
      </c>
      <c r="C173" t="s">
        <v>6</v>
      </c>
    </row>
    <row r="174" spans="1:3" ht="15">
      <c r="A174">
        <v>168</v>
      </c>
      <c r="B174" t="str">
        <f>"00858324"</f>
        <v>00858324</v>
      </c>
      <c r="C174" t="s">
        <v>9</v>
      </c>
    </row>
    <row r="175" spans="1:3" ht="15">
      <c r="A175">
        <v>169</v>
      </c>
      <c r="B175" t="str">
        <f>"201406014348"</f>
        <v>201406014348</v>
      </c>
      <c r="C175" t="s">
        <v>6</v>
      </c>
    </row>
    <row r="176" spans="1:3" ht="15">
      <c r="A176">
        <v>170</v>
      </c>
      <c r="B176" t="str">
        <f>"00661612"</f>
        <v>00661612</v>
      </c>
      <c r="C176" t="s">
        <v>6</v>
      </c>
    </row>
    <row r="177" spans="1:3" ht="15">
      <c r="A177">
        <v>171</v>
      </c>
      <c r="B177" t="str">
        <f>"00528108"</f>
        <v>00528108</v>
      </c>
      <c r="C177" t="s">
        <v>6</v>
      </c>
    </row>
    <row r="178" spans="1:3" ht="15">
      <c r="A178">
        <v>172</v>
      </c>
      <c r="B178" t="str">
        <f>"00004854"</f>
        <v>00004854</v>
      </c>
      <c r="C178" t="s">
        <v>7</v>
      </c>
    </row>
    <row r="179" spans="1:3" ht="15">
      <c r="A179">
        <v>173</v>
      </c>
      <c r="B179" t="str">
        <f>"00596039"</f>
        <v>00596039</v>
      </c>
      <c r="C179" t="s">
        <v>6</v>
      </c>
    </row>
    <row r="180" spans="1:3" ht="15">
      <c r="A180">
        <v>174</v>
      </c>
      <c r="B180" t="str">
        <f>"00854018"</f>
        <v>00854018</v>
      </c>
      <c r="C180" t="s">
        <v>6</v>
      </c>
    </row>
    <row r="181" spans="1:3" ht="15">
      <c r="A181">
        <v>175</v>
      </c>
      <c r="B181" t="str">
        <f>"00190267"</f>
        <v>00190267</v>
      </c>
      <c r="C181" t="s">
        <v>6</v>
      </c>
    </row>
    <row r="182" spans="1:3" ht="15">
      <c r="A182">
        <v>176</v>
      </c>
      <c r="B182" t="str">
        <f>"00567584"</f>
        <v>00567584</v>
      </c>
      <c r="C182" t="s">
        <v>6</v>
      </c>
    </row>
    <row r="183" spans="1:3" ht="15">
      <c r="A183">
        <v>177</v>
      </c>
      <c r="B183" t="str">
        <f>"00589895"</f>
        <v>00589895</v>
      </c>
      <c r="C183" t="s">
        <v>6</v>
      </c>
    </row>
    <row r="184" spans="1:3" ht="15">
      <c r="A184">
        <v>178</v>
      </c>
      <c r="B184" t="str">
        <f>"00577818"</f>
        <v>00577818</v>
      </c>
      <c r="C184" t="s">
        <v>6</v>
      </c>
    </row>
    <row r="185" spans="1:3" ht="15">
      <c r="A185">
        <v>179</v>
      </c>
      <c r="B185" t="str">
        <f>"00589249"</f>
        <v>00589249</v>
      </c>
      <c r="C185" t="s">
        <v>6</v>
      </c>
    </row>
    <row r="186" spans="1:3" ht="15">
      <c r="A186">
        <v>180</v>
      </c>
      <c r="B186" t="str">
        <f>"00514234"</f>
        <v>00514234</v>
      </c>
      <c r="C186" t="s">
        <v>9</v>
      </c>
    </row>
    <row r="187" spans="1:3" ht="15">
      <c r="A187">
        <v>181</v>
      </c>
      <c r="B187" t="str">
        <f>"00654292"</f>
        <v>00654292</v>
      </c>
      <c r="C187" t="s">
        <v>6</v>
      </c>
    </row>
    <row r="188" spans="1:3" ht="15">
      <c r="A188">
        <v>182</v>
      </c>
      <c r="B188" t="str">
        <f>"00569226"</f>
        <v>00569226</v>
      </c>
      <c r="C188" t="s">
        <v>6</v>
      </c>
    </row>
    <row r="189" spans="1:3" ht="15">
      <c r="A189">
        <v>183</v>
      </c>
      <c r="B189" t="str">
        <f>"201409006379"</f>
        <v>201409006379</v>
      </c>
      <c r="C189" t="s">
        <v>7</v>
      </c>
    </row>
    <row r="190" spans="1:3" ht="15">
      <c r="A190">
        <v>184</v>
      </c>
      <c r="B190" t="str">
        <f>"00795768"</f>
        <v>00795768</v>
      </c>
      <c r="C190" t="s">
        <v>6</v>
      </c>
    </row>
    <row r="191" spans="1:3" ht="15">
      <c r="A191">
        <v>185</v>
      </c>
      <c r="B191" t="str">
        <f>"201411003594"</f>
        <v>201411003594</v>
      </c>
      <c r="C191" t="s">
        <v>6</v>
      </c>
    </row>
    <row r="192" spans="1:3" ht="15">
      <c r="A192">
        <v>186</v>
      </c>
      <c r="B192" t="str">
        <f>"201406007489"</f>
        <v>201406007489</v>
      </c>
      <c r="C192" t="s">
        <v>6</v>
      </c>
    </row>
    <row r="193" spans="1:3" ht="15">
      <c r="A193">
        <v>187</v>
      </c>
      <c r="B193" t="str">
        <f>"00786853"</f>
        <v>00786853</v>
      </c>
      <c r="C193" t="s">
        <v>14</v>
      </c>
    </row>
    <row r="194" spans="1:3" ht="15">
      <c r="A194">
        <v>188</v>
      </c>
      <c r="B194" t="str">
        <f>"00483516"</f>
        <v>00483516</v>
      </c>
      <c r="C194" t="s">
        <v>7</v>
      </c>
    </row>
    <row r="195" spans="1:3" ht="15">
      <c r="A195">
        <v>189</v>
      </c>
      <c r="B195" t="str">
        <f>"00688807"</f>
        <v>00688807</v>
      </c>
      <c r="C195" t="s">
        <v>6</v>
      </c>
    </row>
    <row r="196" spans="1:3" ht="15">
      <c r="A196">
        <v>190</v>
      </c>
      <c r="B196" t="str">
        <f>"00630986"</f>
        <v>00630986</v>
      </c>
      <c r="C196" t="s">
        <v>6</v>
      </c>
    </row>
    <row r="197" spans="1:3" ht="15">
      <c r="A197">
        <v>191</v>
      </c>
      <c r="B197" t="str">
        <f>"00480303"</f>
        <v>00480303</v>
      </c>
      <c r="C197" t="s">
        <v>6</v>
      </c>
    </row>
    <row r="198" spans="1:3" ht="15">
      <c r="A198">
        <v>192</v>
      </c>
      <c r="B198" t="str">
        <f>"201402009043"</f>
        <v>201402009043</v>
      </c>
      <c r="C198" t="s">
        <v>10</v>
      </c>
    </row>
    <row r="199" spans="1:3" ht="15">
      <c r="A199">
        <v>193</v>
      </c>
      <c r="B199" t="str">
        <f>"00363993"</f>
        <v>00363993</v>
      </c>
      <c r="C199" t="s">
        <v>6</v>
      </c>
    </row>
    <row r="200" spans="1:3" ht="15">
      <c r="A200">
        <v>194</v>
      </c>
      <c r="B200" t="str">
        <f>"201402003217"</f>
        <v>201402003217</v>
      </c>
      <c r="C200" t="s">
        <v>6</v>
      </c>
    </row>
    <row r="201" spans="1:3" ht="15">
      <c r="A201">
        <v>195</v>
      </c>
      <c r="B201" t="str">
        <f>"00311424"</f>
        <v>00311424</v>
      </c>
      <c r="C201" t="s">
        <v>16</v>
      </c>
    </row>
    <row r="202" spans="1:3" ht="15">
      <c r="A202">
        <v>196</v>
      </c>
      <c r="B202" t="str">
        <f>"00788992"</f>
        <v>00788992</v>
      </c>
      <c r="C202" t="s">
        <v>6</v>
      </c>
    </row>
    <row r="203" spans="1:3" ht="15">
      <c r="A203">
        <v>197</v>
      </c>
      <c r="B203" t="str">
        <f>"00031657"</f>
        <v>00031657</v>
      </c>
      <c r="C203" t="s">
        <v>6</v>
      </c>
    </row>
    <row r="204" spans="1:3" ht="15">
      <c r="A204">
        <v>198</v>
      </c>
      <c r="B204" t="str">
        <f>"00515855"</f>
        <v>00515855</v>
      </c>
      <c r="C204" t="s">
        <v>6</v>
      </c>
    </row>
    <row r="205" spans="1:3" ht="15">
      <c r="A205">
        <v>199</v>
      </c>
      <c r="B205" t="str">
        <f>"00857867"</f>
        <v>00857867</v>
      </c>
      <c r="C205" t="s">
        <v>6</v>
      </c>
    </row>
    <row r="206" spans="1:3" ht="15">
      <c r="A206">
        <v>200</v>
      </c>
      <c r="B206" t="str">
        <f>"00569055"</f>
        <v>00569055</v>
      </c>
      <c r="C206" t="s">
        <v>6</v>
      </c>
    </row>
    <row r="207" spans="1:3" ht="15">
      <c r="A207">
        <v>201</v>
      </c>
      <c r="B207" t="str">
        <f>"00820374"</f>
        <v>00820374</v>
      </c>
      <c r="C207" t="s">
        <v>9</v>
      </c>
    </row>
    <row r="208" spans="1:3" ht="15">
      <c r="A208">
        <v>202</v>
      </c>
      <c r="B208" t="str">
        <f>"00787389"</f>
        <v>00787389</v>
      </c>
      <c r="C208" t="s">
        <v>12</v>
      </c>
    </row>
    <row r="209" spans="1:3" ht="15">
      <c r="A209">
        <v>203</v>
      </c>
      <c r="B209" t="str">
        <f>"200812000847"</f>
        <v>200812000847</v>
      </c>
      <c r="C209" t="s">
        <v>6</v>
      </c>
    </row>
    <row r="210" spans="1:3" ht="15">
      <c r="A210">
        <v>204</v>
      </c>
      <c r="B210" t="str">
        <f>"00224023"</f>
        <v>00224023</v>
      </c>
      <c r="C210" t="s">
        <v>9</v>
      </c>
    </row>
    <row r="211" spans="1:3" ht="15">
      <c r="A211">
        <v>205</v>
      </c>
      <c r="B211" t="str">
        <f>"00798885"</f>
        <v>00798885</v>
      </c>
      <c r="C211" t="s">
        <v>9</v>
      </c>
    </row>
    <row r="212" spans="1:3" ht="15">
      <c r="A212">
        <v>206</v>
      </c>
      <c r="B212" t="str">
        <f>"00607863"</f>
        <v>00607863</v>
      </c>
      <c r="C212" t="s">
        <v>6</v>
      </c>
    </row>
    <row r="213" spans="1:3" ht="15">
      <c r="A213">
        <v>207</v>
      </c>
      <c r="B213" t="str">
        <f>"00565718"</f>
        <v>00565718</v>
      </c>
      <c r="C213" t="s">
        <v>6</v>
      </c>
    </row>
    <row r="214" spans="1:3" ht="15">
      <c r="A214">
        <v>208</v>
      </c>
      <c r="B214" t="str">
        <f>"00473337"</f>
        <v>00473337</v>
      </c>
      <c r="C214" t="s">
        <v>6</v>
      </c>
    </row>
    <row r="215" spans="1:3" ht="15">
      <c r="A215">
        <v>209</v>
      </c>
      <c r="B215" t="str">
        <f>"00600390"</f>
        <v>00600390</v>
      </c>
      <c r="C215" t="s">
        <v>6</v>
      </c>
    </row>
    <row r="216" spans="1:3" ht="15">
      <c r="A216">
        <v>210</v>
      </c>
      <c r="B216" t="str">
        <f>"00856058"</f>
        <v>00856058</v>
      </c>
      <c r="C216" t="s">
        <v>6</v>
      </c>
    </row>
    <row r="217" spans="1:3" ht="15">
      <c r="A217">
        <v>211</v>
      </c>
      <c r="B217" t="str">
        <f>"00186193"</f>
        <v>00186193</v>
      </c>
      <c r="C217" t="s">
        <v>6</v>
      </c>
    </row>
    <row r="218" spans="1:3" ht="15">
      <c r="A218">
        <v>212</v>
      </c>
      <c r="B218" t="str">
        <f>"00855930"</f>
        <v>00855930</v>
      </c>
      <c r="C218" t="s">
        <v>6</v>
      </c>
    </row>
    <row r="219" spans="1:3" ht="15">
      <c r="A219">
        <v>213</v>
      </c>
      <c r="B219" t="str">
        <f>"201511032749"</f>
        <v>201511032749</v>
      </c>
      <c r="C219" t="s">
        <v>6</v>
      </c>
    </row>
    <row r="220" spans="1:3" ht="15">
      <c r="A220">
        <v>214</v>
      </c>
      <c r="B220" t="str">
        <f>"201303000774"</f>
        <v>201303000774</v>
      </c>
      <c r="C220" t="s">
        <v>6</v>
      </c>
    </row>
    <row r="221" spans="1:3" ht="15">
      <c r="A221">
        <v>215</v>
      </c>
      <c r="B221" t="str">
        <f>"00807374"</f>
        <v>00807374</v>
      </c>
      <c r="C221" t="s">
        <v>6</v>
      </c>
    </row>
    <row r="222" spans="1:3" ht="15">
      <c r="A222">
        <v>216</v>
      </c>
      <c r="B222" t="str">
        <f>"00602357"</f>
        <v>00602357</v>
      </c>
      <c r="C222" t="s">
        <v>6</v>
      </c>
    </row>
    <row r="223" spans="1:3" ht="15">
      <c r="A223">
        <v>217</v>
      </c>
      <c r="B223" t="str">
        <f>"00581042"</f>
        <v>00581042</v>
      </c>
      <c r="C223" t="s">
        <v>6</v>
      </c>
    </row>
    <row r="224" spans="1:3" ht="15">
      <c r="A224">
        <v>218</v>
      </c>
      <c r="B224" t="str">
        <f>"00859223"</f>
        <v>00859223</v>
      </c>
      <c r="C224" t="s">
        <v>6</v>
      </c>
    </row>
    <row r="225" spans="1:3" ht="15">
      <c r="A225">
        <v>219</v>
      </c>
      <c r="B225" t="str">
        <f>"200712004547"</f>
        <v>200712004547</v>
      </c>
      <c r="C225" t="s">
        <v>6</v>
      </c>
    </row>
    <row r="226" spans="1:3" ht="15">
      <c r="A226">
        <v>220</v>
      </c>
      <c r="B226" t="str">
        <f>"00623457"</f>
        <v>00623457</v>
      </c>
      <c r="C226" t="s">
        <v>6</v>
      </c>
    </row>
    <row r="227" spans="1:3" ht="15">
      <c r="A227">
        <v>221</v>
      </c>
      <c r="B227" t="str">
        <f>"00855895"</f>
        <v>00855895</v>
      </c>
      <c r="C227" t="s">
        <v>8</v>
      </c>
    </row>
    <row r="228" spans="1:3" ht="15">
      <c r="A228">
        <v>222</v>
      </c>
      <c r="B228" t="str">
        <f>"00173221"</f>
        <v>00173221</v>
      </c>
      <c r="C228" t="s">
        <v>6</v>
      </c>
    </row>
    <row r="229" spans="1:3" ht="15">
      <c r="A229">
        <v>223</v>
      </c>
      <c r="B229" t="str">
        <f>"00568032"</f>
        <v>00568032</v>
      </c>
      <c r="C229" t="s">
        <v>6</v>
      </c>
    </row>
    <row r="230" spans="1:3" ht="15">
      <c r="A230">
        <v>224</v>
      </c>
      <c r="B230" t="str">
        <f>"201510003957"</f>
        <v>201510003957</v>
      </c>
      <c r="C230" t="s">
        <v>6</v>
      </c>
    </row>
    <row r="231" spans="1:3" ht="15">
      <c r="A231">
        <v>225</v>
      </c>
      <c r="B231" t="str">
        <f>"00113875"</f>
        <v>00113875</v>
      </c>
      <c r="C231" t="s">
        <v>6</v>
      </c>
    </row>
    <row r="232" spans="1:3" ht="15">
      <c r="A232">
        <v>226</v>
      </c>
      <c r="B232" t="str">
        <f>"00447560"</f>
        <v>00447560</v>
      </c>
      <c r="C232" t="s">
        <v>6</v>
      </c>
    </row>
    <row r="233" spans="1:3" ht="15">
      <c r="A233">
        <v>227</v>
      </c>
      <c r="B233" t="str">
        <f>"00505952"</f>
        <v>00505952</v>
      </c>
      <c r="C233" t="s">
        <v>6</v>
      </c>
    </row>
    <row r="234" spans="1:3" ht="15">
      <c r="A234">
        <v>228</v>
      </c>
      <c r="B234" t="str">
        <f>"201306000082"</f>
        <v>201306000082</v>
      </c>
      <c r="C234" t="s">
        <v>6</v>
      </c>
    </row>
    <row r="235" spans="1:3" ht="15">
      <c r="A235">
        <v>229</v>
      </c>
      <c r="B235" t="str">
        <f>"00858407"</f>
        <v>00858407</v>
      </c>
      <c r="C235" t="s">
        <v>6</v>
      </c>
    </row>
    <row r="236" spans="1:3" ht="15">
      <c r="A236">
        <v>230</v>
      </c>
      <c r="B236" t="str">
        <f>"00106951"</f>
        <v>00106951</v>
      </c>
      <c r="C236" t="s">
        <v>10</v>
      </c>
    </row>
    <row r="237" spans="1:3" ht="15">
      <c r="A237">
        <v>231</v>
      </c>
      <c r="B237" t="str">
        <f>"200802006251"</f>
        <v>200802006251</v>
      </c>
      <c r="C237" t="s">
        <v>6</v>
      </c>
    </row>
    <row r="238" spans="1:3" ht="15">
      <c r="A238">
        <v>232</v>
      </c>
      <c r="B238" t="str">
        <f>"201209000051"</f>
        <v>201209000051</v>
      </c>
      <c r="C238" t="s">
        <v>6</v>
      </c>
    </row>
    <row r="239" spans="1:3" ht="15">
      <c r="A239">
        <v>233</v>
      </c>
      <c r="B239" t="str">
        <f>"00201892"</f>
        <v>00201892</v>
      </c>
      <c r="C239" t="s">
        <v>6</v>
      </c>
    </row>
    <row r="240" spans="1:3" ht="15">
      <c r="A240">
        <v>234</v>
      </c>
      <c r="B240" t="str">
        <f>"00539198"</f>
        <v>00539198</v>
      </c>
      <c r="C240" t="s">
        <v>6</v>
      </c>
    </row>
    <row r="241" spans="1:3" ht="15">
      <c r="A241">
        <v>235</v>
      </c>
      <c r="B241" t="str">
        <f>"201405000424"</f>
        <v>201405000424</v>
      </c>
      <c r="C241" t="s">
        <v>6</v>
      </c>
    </row>
    <row r="242" spans="1:3" ht="15">
      <c r="A242">
        <v>236</v>
      </c>
      <c r="B242" t="str">
        <f>"00020285"</f>
        <v>00020285</v>
      </c>
      <c r="C242" t="s">
        <v>6</v>
      </c>
    </row>
    <row r="243" spans="1:3" ht="15">
      <c r="A243">
        <v>237</v>
      </c>
      <c r="B243" t="str">
        <f>"00093833"</f>
        <v>00093833</v>
      </c>
      <c r="C243" t="s">
        <v>6</v>
      </c>
    </row>
    <row r="244" spans="1:3" ht="15">
      <c r="A244">
        <v>238</v>
      </c>
      <c r="B244" t="str">
        <f>"201511034835"</f>
        <v>201511034835</v>
      </c>
      <c r="C244" t="s">
        <v>10</v>
      </c>
    </row>
    <row r="245" spans="1:3" ht="15">
      <c r="A245">
        <v>239</v>
      </c>
      <c r="B245" t="str">
        <f>"201406007519"</f>
        <v>201406007519</v>
      </c>
      <c r="C245" t="s">
        <v>6</v>
      </c>
    </row>
    <row r="246" spans="1:3" ht="15">
      <c r="A246">
        <v>240</v>
      </c>
      <c r="B246" t="str">
        <f>"200802007114"</f>
        <v>200802007114</v>
      </c>
      <c r="C246" t="s">
        <v>6</v>
      </c>
    </row>
    <row r="247" spans="1:3" ht="15">
      <c r="A247">
        <v>241</v>
      </c>
      <c r="B247" t="str">
        <f>"00021432"</f>
        <v>00021432</v>
      </c>
      <c r="C247" t="s">
        <v>6</v>
      </c>
    </row>
    <row r="248" spans="1:3" ht="15">
      <c r="A248">
        <v>242</v>
      </c>
      <c r="B248" t="str">
        <f>"00859080"</f>
        <v>00859080</v>
      </c>
      <c r="C248" t="s">
        <v>6</v>
      </c>
    </row>
    <row r="249" spans="1:3" ht="15">
      <c r="A249">
        <v>243</v>
      </c>
      <c r="B249" t="str">
        <f>"201511030623"</f>
        <v>201511030623</v>
      </c>
      <c r="C249" t="s">
        <v>6</v>
      </c>
    </row>
    <row r="250" spans="1:3" ht="15">
      <c r="A250">
        <v>244</v>
      </c>
      <c r="B250" t="str">
        <f>"00009894"</f>
        <v>00009894</v>
      </c>
      <c r="C250" t="s">
        <v>6</v>
      </c>
    </row>
    <row r="251" spans="1:3" ht="15">
      <c r="A251">
        <v>245</v>
      </c>
      <c r="B251" t="str">
        <f>"00858333"</f>
        <v>00858333</v>
      </c>
      <c r="C251" t="s">
        <v>6</v>
      </c>
    </row>
    <row r="252" spans="1:3" ht="15">
      <c r="A252">
        <v>246</v>
      </c>
      <c r="B252" t="str">
        <f>"00791656"</f>
        <v>00791656</v>
      </c>
      <c r="C252" t="s">
        <v>11</v>
      </c>
    </row>
    <row r="253" spans="1:3" ht="15">
      <c r="A253">
        <v>247</v>
      </c>
      <c r="B253" t="str">
        <f>"00119681"</f>
        <v>00119681</v>
      </c>
      <c r="C253" t="s">
        <v>6</v>
      </c>
    </row>
    <row r="254" spans="1:3" ht="15">
      <c r="A254">
        <v>248</v>
      </c>
      <c r="B254" t="str">
        <f>"200810000908"</f>
        <v>200810000908</v>
      </c>
      <c r="C254" t="s">
        <v>6</v>
      </c>
    </row>
    <row r="255" spans="1:3" ht="15">
      <c r="A255">
        <v>249</v>
      </c>
      <c r="B255" t="str">
        <f>"00856212"</f>
        <v>00856212</v>
      </c>
      <c r="C255" t="s">
        <v>6</v>
      </c>
    </row>
    <row r="256" spans="1:3" ht="15">
      <c r="A256">
        <v>250</v>
      </c>
      <c r="B256" t="str">
        <f>"00560078"</f>
        <v>00560078</v>
      </c>
      <c r="C256" t="s">
        <v>6</v>
      </c>
    </row>
    <row r="257" spans="1:3" ht="15">
      <c r="A257">
        <v>251</v>
      </c>
      <c r="B257" t="str">
        <f>"00611192"</f>
        <v>00611192</v>
      </c>
      <c r="C257" t="s">
        <v>7</v>
      </c>
    </row>
    <row r="258" spans="1:3" ht="15">
      <c r="A258">
        <v>252</v>
      </c>
      <c r="B258" t="str">
        <f>"00858574"</f>
        <v>00858574</v>
      </c>
      <c r="C258" t="s">
        <v>9</v>
      </c>
    </row>
    <row r="259" spans="1:3" ht="15">
      <c r="A259">
        <v>253</v>
      </c>
      <c r="B259" t="str">
        <f>"00557990"</f>
        <v>00557990</v>
      </c>
      <c r="C259" t="s">
        <v>6</v>
      </c>
    </row>
    <row r="260" spans="1:3" ht="15">
      <c r="A260">
        <v>254</v>
      </c>
      <c r="B260" t="str">
        <f>"200801005161"</f>
        <v>200801005161</v>
      </c>
      <c r="C260" t="s">
        <v>6</v>
      </c>
    </row>
    <row r="261" spans="1:3" ht="15">
      <c r="A261">
        <v>255</v>
      </c>
      <c r="B261" t="str">
        <f>"00596770"</f>
        <v>00596770</v>
      </c>
      <c r="C261" t="s">
        <v>6</v>
      </c>
    </row>
    <row r="262" spans="1:3" ht="15">
      <c r="A262">
        <v>256</v>
      </c>
      <c r="B262" t="str">
        <f>"201402010229"</f>
        <v>201402010229</v>
      </c>
      <c r="C262" t="s">
        <v>6</v>
      </c>
    </row>
    <row r="263" spans="1:3" ht="15">
      <c r="A263">
        <v>257</v>
      </c>
      <c r="B263" t="str">
        <f>"201511024602"</f>
        <v>201511024602</v>
      </c>
      <c r="C263" t="s">
        <v>6</v>
      </c>
    </row>
    <row r="264" spans="1:3" ht="15">
      <c r="A264">
        <v>258</v>
      </c>
      <c r="B264" t="str">
        <f>"00815089"</f>
        <v>00815089</v>
      </c>
      <c r="C264" t="s">
        <v>6</v>
      </c>
    </row>
    <row r="265" spans="1:3" ht="15">
      <c r="A265">
        <v>259</v>
      </c>
      <c r="B265" t="str">
        <f>"00613321"</f>
        <v>00613321</v>
      </c>
      <c r="C265" t="s">
        <v>6</v>
      </c>
    </row>
    <row r="266" spans="1:3" ht="15">
      <c r="A266">
        <v>260</v>
      </c>
      <c r="B266" t="str">
        <f>"201406003768"</f>
        <v>201406003768</v>
      </c>
      <c r="C266" t="s">
        <v>6</v>
      </c>
    </row>
    <row r="267" spans="1:3" ht="15">
      <c r="A267">
        <v>261</v>
      </c>
      <c r="B267" t="str">
        <f>"00542978"</f>
        <v>00542978</v>
      </c>
      <c r="C267" t="s">
        <v>7</v>
      </c>
    </row>
    <row r="268" spans="1:3" ht="15">
      <c r="A268">
        <v>262</v>
      </c>
      <c r="B268" t="str">
        <f>"00042030"</f>
        <v>00042030</v>
      </c>
      <c r="C268" t="s">
        <v>6</v>
      </c>
    </row>
    <row r="269" spans="1:3" ht="15">
      <c r="A269">
        <v>263</v>
      </c>
      <c r="B269" t="str">
        <f>"00606919"</f>
        <v>00606919</v>
      </c>
      <c r="C269" t="s">
        <v>6</v>
      </c>
    </row>
    <row r="270" spans="1:3" ht="15">
      <c r="A270">
        <v>264</v>
      </c>
      <c r="B270" t="str">
        <f>"00790700"</f>
        <v>00790700</v>
      </c>
      <c r="C270" t="s">
        <v>6</v>
      </c>
    </row>
    <row r="271" spans="1:3" ht="15">
      <c r="A271">
        <v>265</v>
      </c>
      <c r="B271" t="str">
        <f>"00577972"</f>
        <v>00577972</v>
      </c>
      <c r="C271" t="s">
        <v>6</v>
      </c>
    </row>
    <row r="272" spans="1:3" ht="15">
      <c r="A272">
        <v>266</v>
      </c>
      <c r="B272" t="str">
        <f>"00481118"</f>
        <v>00481118</v>
      </c>
      <c r="C272" t="s">
        <v>13</v>
      </c>
    </row>
    <row r="273" spans="1:3" ht="15">
      <c r="A273">
        <v>267</v>
      </c>
      <c r="B273" t="str">
        <f>"00782352"</f>
        <v>00782352</v>
      </c>
      <c r="C273" t="s">
        <v>6</v>
      </c>
    </row>
    <row r="274" spans="1:3" ht="15">
      <c r="A274">
        <v>268</v>
      </c>
      <c r="B274" t="str">
        <f>"00578670"</f>
        <v>00578670</v>
      </c>
      <c r="C274" t="s">
        <v>6</v>
      </c>
    </row>
    <row r="275" spans="1:3" ht="15">
      <c r="A275">
        <v>269</v>
      </c>
      <c r="B275" t="str">
        <f>"00575561"</f>
        <v>00575561</v>
      </c>
      <c r="C275" t="s">
        <v>6</v>
      </c>
    </row>
    <row r="276" spans="1:3" ht="15">
      <c r="A276">
        <v>270</v>
      </c>
      <c r="B276" t="str">
        <f>"00602430"</f>
        <v>00602430</v>
      </c>
      <c r="C276" t="s">
        <v>6</v>
      </c>
    </row>
    <row r="277" spans="1:3" ht="15">
      <c r="A277">
        <v>271</v>
      </c>
      <c r="B277" t="str">
        <f>"201406003480"</f>
        <v>201406003480</v>
      </c>
      <c r="C277" t="s">
        <v>9</v>
      </c>
    </row>
    <row r="278" spans="1:3" ht="15">
      <c r="A278">
        <v>272</v>
      </c>
      <c r="B278" t="str">
        <f>"00562760"</f>
        <v>00562760</v>
      </c>
      <c r="C278" t="s">
        <v>10</v>
      </c>
    </row>
    <row r="279" spans="1:3" ht="15">
      <c r="A279">
        <v>273</v>
      </c>
      <c r="B279" t="str">
        <f>"201410008976"</f>
        <v>201410008976</v>
      </c>
      <c r="C279" t="s">
        <v>6</v>
      </c>
    </row>
    <row r="280" spans="1:3" ht="15">
      <c r="A280">
        <v>274</v>
      </c>
      <c r="B280" t="str">
        <f>"00455617"</f>
        <v>00455617</v>
      </c>
      <c r="C280" t="s">
        <v>6</v>
      </c>
    </row>
    <row r="281" spans="1:3" ht="15">
      <c r="A281">
        <v>275</v>
      </c>
      <c r="B281" t="str">
        <f>"00287383"</f>
        <v>00287383</v>
      </c>
      <c r="C281" t="s">
        <v>6</v>
      </c>
    </row>
    <row r="282" spans="1:3" ht="15">
      <c r="A282">
        <v>276</v>
      </c>
      <c r="B282" t="str">
        <f>"00622871"</f>
        <v>00622871</v>
      </c>
      <c r="C282" t="s">
        <v>6</v>
      </c>
    </row>
    <row r="283" spans="1:3" ht="15">
      <c r="A283">
        <v>277</v>
      </c>
      <c r="B283" t="str">
        <f>"00540215"</f>
        <v>00540215</v>
      </c>
      <c r="C283" t="s">
        <v>6</v>
      </c>
    </row>
    <row r="284" spans="1:3" ht="15">
      <c r="A284">
        <v>278</v>
      </c>
      <c r="B284" t="str">
        <f>"200802001659"</f>
        <v>200802001659</v>
      </c>
      <c r="C284" t="s">
        <v>10</v>
      </c>
    </row>
    <row r="285" spans="1:3" ht="15">
      <c r="A285">
        <v>279</v>
      </c>
      <c r="B285" t="str">
        <f>"00616070"</f>
        <v>00616070</v>
      </c>
      <c r="C285" t="s">
        <v>10</v>
      </c>
    </row>
    <row r="286" spans="1:3" ht="15">
      <c r="A286">
        <v>280</v>
      </c>
      <c r="B286" t="str">
        <f>"00607895"</f>
        <v>00607895</v>
      </c>
      <c r="C286" t="s">
        <v>6</v>
      </c>
    </row>
    <row r="287" spans="1:3" ht="15">
      <c r="A287">
        <v>281</v>
      </c>
      <c r="B287" t="str">
        <f>"00571308"</f>
        <v>00571308</v>
      </c>
      <c r="C287" t="s">
        <v>6</v>
      </c>
    </row>
    <row r="288" spans="1:3" ht="15">
      <c r="A288">
        <v>282</v>
      </c>
      <c r="B288" t="str">
        <f>"00857157"</f>
        <v>00857157</v>
      </c>
      <c r="C288" t="s">
        <v>6</v>
      </c>
    </row>
    <row r="289" spans="1:3" ht="15">
      <c r="A289">
        <v>283</v>
      </c>
      <c r="B289" t="str">
        <f>"00577782"</f>
        <v>00577782</v>
      </c>
      <c r="C289" t="s">
        <v>6</v>
      </c>
    </row>
    <row r="290" spans="1:3" ht="15">
      <c r="A290">
        <v>284</v>
      </c>
      <c r="B290" t="str">
        <f>"201512000384"</f>
        <v>201512000384</v>
      </c>
      <c r="C290" t="s">
        <v>6</v>
      </c>
    </row>
    <row r="291" spans="1:3" ht="15">
      <c r="A291">
        <v>285</v>
      </c>
      <c r="B291" t="str">
        <f>"00118800"</f>
        <v>00118800</v>
      </c>
      <c r="C291" t="s">
        <v>6</v>
      </c>
    </row>
    <row r="292" spans="1:3" ht="15">
      <c r="A292">
        <v>286</v>
      </c>
      <c r="B292" t="str">
        <f>"00565760"</f>
        <v>00565760</v>
      </c>
      <c r="C292" t="s">
        <v>6</v>
      </c>
    </row>
    <row r="293" spans="1:3" ht="15">
      <c r="A293">
        <v>287</v>
      </c>
      <c r="B293" t="str">
        <f>"00130384"</f>
        <v>00130384</v>
      </c>
      <c r="C293" t="s">
        <v>6</v>
      </c>
    </row>
    <row r="294" spans="1:3" ht="15">
      <c r="A294">
        <v>288</v>
      </c>
      <c r="B294" t="str">
        <f>"00191598"</f>
        <v>00191598</v>
      </c>
      <c r="C294" t="s">
        <v>6</v>
      </c>
    </row>
    <row r="295" spans="1:3" ht="15">
      <c r="A295">
        <v>289</v>
      </c>
      <c r="B295" t="str">
        <f>"00568353"</f>
        <v>00568353</v>
      </c>
      <c r="C295" t="s">
        <v>6</v>
      </c>
    </row>
    <row r="296" spans="1:3" ht="15">
      <c r="A296">
        <v>290</v>
      </c>
      <c r="B296" t="str">
        <f>"00855103"</f>
        <v>00855103</v>
      </c>
      <c r="C296" t="s">
        <v>12</v>
      </c>
    </row>
    <row r="297" spans="1:3" ht="15">
      <c r="A297">
        <v>291</v>
      </c>
      <c r="B297" t="str">
        <f>"00619595"</f>
        <v>00619595</v>
      </c>
      <c r="C297" t="s">
        <v>6</v>
      </c>
    </row>
    <row r="298" spans="1:3" ht="15">
      <c r="A298">
        <v>292</v>
      </c>
      <c r="B298" t="str">
        <f>"00637096"</f>
        <v>00637096</v>
      </c>
      <c r="C298" t="s">
        <v>6</v>
      </c>
    </row>
    <row r="299" spans="1:3" ht="15">
      <c r="A299">
        <v>293</v>
      </c>
      <c r="B299" t="str">
        <f>"00594886"</f>
        <v>00594886</v>
      </c>
      <c r="C299" t="s">
        <v>6</v>
      </c>
    </row>
    <row r="300" spans="1:3" ht="15">
      <c r="A300">
        <v>294</v>
      </c>
      <c r="B300" t="str">
        <f>"00859238"</f>
        <v>00859238</v>
      </c>
      <c r="C300" t="s">
        <v>6</v>
      </c>
    </row>
    <row r="301" spans="1:3" ht="15">
      <c r="A301">
        <v>295</v>
      </c>
      <c r="B301" t="str">
        <f>"00660571"</f>
        <v>00660571</v>
      </c>
      <c r="C301" t="s">
        <v>6</v>
      </c>
    </row>
    <row r="302" spans="1:3" ht="15">
      <c r="A302">
        <v>296</v>
      </c>
      <c r="B302" t="str">
        <f>"00487408"</f>
        <v>00487408</v>
      </c>
      <c r="C302" t="s">
        <v>6</v>
      </c>
    </row>
    <row r="303" spans="1:3" ht="15">
      <c r="A303">
        <v>297</v>
      </c>
      <c r="B303" t="str">
        <f>"00106990"</f>
        <v>00106990</v>
      </c>
      <c r="C303" t="s">
        <v>9</v>
      </c>
    </row>
    <row r="304" spans="1:3" ht="15">
      <c r="A304">
        <v>298</v>
      </c>
      <c r="B304" t="str">
        <f>"00246356"</f>
        <v>00246356</v>
      </c>
      <c r="C304" t="s">
        <v>6</v>
      </c>
    </row>
    <row r="305" spans="1:3" ht="15">
      <c r="A305">
        <v>299</v>
      </c>
      <c r="B305" t="str">
        <f>"201604004276"</f>
        <v>201604004276</v>
      </c>
      <c r="C305" t="s">
        <v>6</v>
      </c>
    </row>
    <row r="306" spans="1:3" ht="15">
      <c r="A306">
        <v>300</v>
      </c>
      <c r="B306" t="str">
        <f>"00858517"</f>
        <v>00858517</v>
      </c>
      <c r="C306" t="s">
        <v>6</v>
      </c>
    </row>
    <row r="307" spans="1:3" ht="15">
      <c r="A307">
        <v>301</v>
      </c>
      <c r="B307" t="str">
        <f>"00858537"</f>
        <v>00858537</v>
      </c>
      <c r="C307" t="s">
        <v>6</v>
      </c>
    </row>
    <row r="308" spans="1:3" ht="15">
      <c r="A308">
        <v>302</v>
      </c>
      <c r="B308" t="str">
        <f>"00580186"</f>
        <v>00580186</v>
      </c>
      <c r="C308" t="s">
        <v>6</v>
      </c>
    </row>
    <row r="309" spans="1:3" ht="15">
      <c r="A309">
        <v>303</v>
      </c>
      <c r="B309" t="str">
        <f>"00529698"</f>
        <v>00529698</v>
      </c>
      <c r="C309" t="s">
        <v>6</v>
      </c>
    </row>
    <row r="310" spans="1:3" ht="15">
      <c r="A310">
        <v>304</v>
      </c>
      <c r="B310" t="str">
        <f>"00637425"</f>
        <v>00637425</v>
      </c>
      <c r="C310" t="s">
        <v>7</v>
      </c>
    </row>
    <row r="311" spans="1:3" ht="15">
      <c r="A311">
        <v>305</v>
      </c>
      <c r="B311" t="str">
        <f>"00209979"</f>
        <v>00209979</v>
      </c>
      <c r="C311" t="s">
        <v>6</v>
      </c>
    </row>
    <row r="312" spans="1:3" ht="15">
      <c r="A312">
        <v>306</v>
      </c>
      <c r="B312" t="str">
        <f>"00605293"</f>
        <v>00605293</v>
      </c>
      <c r="C312" t="s">
        <v>9</v>
      </c>
    </row>
    <row r="313" spans="1:3" ht="15">
      <c r="A313">
        <v>307</v>
      </c>
      <c r="B313" t="str">
        <f>"00530644"</f>
        <v>00530644</v>
      </c>
      <c r="C313" t="s">
        <v>6</v>
      </c>
    </row>
    <row r="314" spans="1:3" ht="15">
      <c r="A314">
        <v>308</v>
      </c>
      <c r="B314" t="str">
        <f>"00630996"</f>
        <v>00630996</v>
      </c>
      <c r="C314" t="s">
        <v>6</v>
      </c>
    </row>
    <row r="315" spans="1:3" ht="15">
      <c r="A315">
        <v>309</v>
      </c>
      <c r="B315" t="str">
        <f>"00473315"</f>
        <v>00473315</v>
      </c>
      <c r="C315" t="s">
        <v>8</v>
      </c>
    </row>
    <row r="316" spans="1:3" ht="15">
      <c r="A316">
        <v>310</v>
      </c>
      <c r="B316" t="str">
        <f>"200802008224"</f>
        <v>200802008224</v>
      </c>
      <c r="C316" t="s">
        <v>6</v>
      </c>
    </row>
    <row r="317" spans="1:3" ht="15">
      <c r="A317">
        <v>311</v>
      </c>
      <c r="B317" t="str">
        <f>"00620008"</f>
        <v>00620008</v>
      </c>
      <c r="C317" t="s">
        <v>6</v>
      </c>
    </row>
    <row r="318" spans="1:3" ht="15">
      <c r="A318">
        <v>312</v>
      </c>
      <c r="B318" t="str">
        <f>"00524035"</f>
        <v>00524035</v>
      </c>
      <c r="C318" t="s">
        <v>6</v>
      </c>
    </row>
    <row r="319" spans="1:3" ht="15">
      <c r="A319">
        <v>313</v>
      </c>
      <c r="B319" t="str">
        <f>"00113813"</f>
        <v>00113813</v>
      </c>
      <c r="C319" t="s">
        <v>6</v>
      </c>
    </row>
    <row r="320" spans="1:3" ht="15">
      <c r="A320">
        <v>314</v>
      </c>
      <c r="B320" t="str">
        <f>"00120749"</f>
        <v>00120749</v>
      </c>
      <c r="C320" t="s">
        <v>6</v>
      </c>
    </row>
    <row r="321" spans="1:3" ht="15">
      <c r="A321">
        <v>315</v>
      </c>
      <c r="B321" t="str">
        <f>"00466386"</f>
        <v>00466386</v>
      </c>
      <c r="C321" t="s">
        <v>6</v>
      </c>
    </row>
    <row r="322" spans="1:3" ht="15">
      <c r="A322">
        <v>316</v>
      </c>
      <c r="B322" t="str">
        <f>"00512612"</f>
        <v>00512612</v>
      </c>
      <c r="C322" t="s">
        <v>6</v>
      </c>
    </row>
    <row r="323" spans="1:3" ht="15">
      <c r="A323">
        <v>317</v>
      </c>
      <c r="B323" t="str">
        <f>"00613154"</f>
        <v>00613154</v>
      </c>
      <c r="C323" t="s">
        <v>6</v>
      </c>
    </row>
    <row r="324" spans="1:3" ht="15">
      <c r="A324">
        <v>318</v>
      </c>
      <c r="B324" t="str">
        <f>"201402003513"</f>
        <v>201402003513</v>
      </c>
      <c r="C324" t="s">
        <v>6</v>
      </c>
    </row>
    <row r="325" spans="1:3" ht="15">
      <c r="A325">
        <v>319</v>
      </c>
      <c r="B325" t="str">
        <f>"00518503"</f>
        <v>00518503</v>
      </c>
      <c r="C325" t="s">
        <v>7</v>
      </c>
    </row>
    <row r="326" spans="1:3" ht="15">
      <c r="A326">
        <v>320</v>
      </c>
      <c r="B326" t="str">
        <f>"00619428"</f>
        <v>00619428</v>
      </c>
      <c r="C326" t="s">
        <v>7</v>
      </c>
    </row>
    <row r="327" spans="1:3" ht="15">
      <c r="A327">
        <v>321</v>
      </c>
      <c r="B327" t="str">
        <f>"00781912"</f>
        <v>00781912</v>
      </c>
      <c r="C327" t="s">
        <v>6</v>
      </c>
    </row>
    <row r="328" spans="1:3" ht="15">
      <c r="A328">
        <v>322</v>
      </c>
      <c r="B328" t="str">
        <f>"00560931"</f>
        <v>00560931</v>
      </c>
      <c r="C328" t="s">
        <v>6</v>
      </c>
    </row>
    <row r="329" spans="1:3" ht="15">
      <c r="A329">
        <v>323</v>
      </c>
      <c r="B329" t="str">
        <f>"201510004463"</f>
        <v>201510004463</v>
      </c>
      <c r="C329" t="s">
        <v>6</v>
      </c>
    </row>
    <row r="330" spans="1:3" ht="15">
      <c r="A330">
        <v>324</v>
      </c>
      <c r="B330" t="str">
        <f>"00587692"</f>
        <v>00587692</v>
      </c>
      <c r="C330" t="s">
        <v>6</v>
      </c>
    </row>
    <row r="331" spans="1:3" ht="15">
      <c r="A331">
        <v>325</v>
      </c>
      <c r="B331" t="str">
        <f>"00858630"</f>
        <v>00858630</v>
      </c>
      <c r="C331" t="s">
        <v>6</v>
      </c>
    </row>
    <row r="332" spans="1:3" ht="15">
      <c r="A332">
        <v>326</v>
      </c>
      <c r="B332" t="str">
        <f>"00159709"</f>
        <v>00159709</v>
      </c>
      <c r="C332" t="s">
        <v>7</v>
      </c>
    </row>
    <row r="333" spans="1:3" ht="15">
      <c r="A333">
        <v>327</v>
      </c>
      <c r="B333" t="str">
        <f>"00619941"</f>
        <v>00619941</v>
      </c>
      <c r="C333" t="s">
        <v>6</v>
      </c>
    </row>
    <row r="334" spans="1:3" ht="15">
      <c r="A334">
        <v>328</v>
      </c>
      <c r="B334" t="str">
        <f>"00109129"</f>
        <v>00109129</v>
      </c>
      <c r="C334" t="s">
        <v>6</v>
      </c>
    </row>
    <row r="335" spans="1:3" ht="15">
      <c r="A335">
        <v>329</v>
      </c>
      <c r="B335" t="str">
        <f>"00763190"</f>
        <v>00763190</v>
      </c>
      <c r="C335" t="s">
        <v>6</v>
      </c>
    </row>
    <row r="336" spans="1:3" ht="15">
      <c r="A336">
        <v>330</v>
      </c>
      <c r="B336" t="str">
        <f>"00856281"</f>
        <v>00856281</v>
      </c>
      <c r="C336" t="s">
        <v>10</v>
      </c>
    </row>
    <row r="337" spans="1:3" ht="15">
      <c r="A337">
        <v>331</v>
      </c>
      <c r="B337" t="str">
        <f>"00827540"</f>
        <v>00827540</v>
      </c>
      <c r="C337" t="s">
        <v>9</v>
      </c>
    </row>
    <row r="338" spans="1:3" ht="15">
      <c r="A338">
        <v>332</v>
      </c>
      <c r="B338" t="str">
        <f>"00582809"</f>
        <v>00582809</v>
      </c>
      <c r="C338" t="s">
        <v>10</v>
      </c>
    </row>
    <row r="339" spans="1:3" ht="15">
      <c r="A339">
        <v>333</v>
      </c>
      <c r="B339" t="str">
        <f>"00792431"</f>
        <v>00792431</v>
      </c>
      <c r="C339" t="s">
        <v>6</v>
      </c>
    </row>
    <row r="340" spans="1:3" ht="15">
      <c r="A340">
        <v>334</v>
      </c>
      <c r="B340" t="str">
        <f>"00238170"</f>
        <v>00238170</v>
      </c>
      <c r="C340" t="s">
        <v>6</v>
      </c>
    </row>
    <row r="341" spans="1:3" ht="15">
      <c r="A341">
        <v>335</v>
      </c>
      <c r="B341" t="str">
        <f>"00017866"</f>
        <v>00017866</v>
      </c>
      <c r="C341" t="s">
        <v>6</v>
      </c>
    </row>
    <row r="342" spans="1:3" ht="15">
      <c r="A342">
        <v>336</v>
      </c>
      <c r="B342" t="str">
        <f>"00701188"</f>
        <v>00701188</v>
      </c>
      <c r="C342" t="s">
        <v>6</v>
      </c>
    </row>
    <row r="343" spans="1:3" ht="15">
      <c r="A343">
        <v>337</v>
      </c>
      <c r="B343" t="str">
        <f>"00756796"</f>
        <v>00756796</v>
      </c>
      <c r="C343" t="s">
        <v>6</v>
      </c>
    </row>
    <row r="344" spans="1:3" ht="15">
      <c r="A344">
        <v>338</v>
      </c>
      <c r="B344" t="str">
        <f>"00209906"</f>
        <v>00209906</v>
      </c>
      <c r="C344" t="s">
        <v>6</v>
      </c>
    </row>
    <row r="345" spans="1:3" ht="15">
      <c r="A345">
        <v>339</v>
      </c>
      <c r="B345" t="str">
        <f>"00489834"</f>
        <v>00489834</v>
      </c>
      <c r="C345" t="s">
        <v>6</v>
      </c>
    </row>
    <row r="346" spans="1:3" ht="15">
      <c r="A346">
        <v>340</v>
      </c>
      <c r="B346" t="str">
        <f>"00584178"</f>
        <v>00584178</v>
      </c>
      <c r="C346" t="s">
        <v>6</v>
      </c>
    </row>
    <row r="347" spans="1:3" ht="15">
      <c r="A347">
        <v>341</v>
      </c>
      <c r="B347" t="str">
        <f>"200802005103"</f>
        <v>200802005103</v>
      </c>
      <c r="C347" t="s">
        <v>6</v>
      </c>
    </row>
    <row r="348" spans="1:3" ht="15">
      <c r="A348">
        <v>342</v>
      </c>
      <c r="B348" t="str">
        <f>"00586609"</f>
        <v>00586609</v>
      </c>
      <c r="C348" t="s">
        <v>6</v>
      </c>
    </row>
    <row r="349" spans="1:3" ht="15">
      <c r="A349">
        <v>343</v>
      </c>
      <c r="B349" t="str">
        <f>"00567532"</f>
        <v>00567532</v>
      </c>
      <c r="C349" t="s">
        <v>6</v>
      </c>
    </row>
    <row r="350" spans="1:3" ht="15">
      <c r="A350">
        <v>344</v>
      </c>
      <c r="B350" t="str">
        <f>"00119315"</f>
        <v>00119315</v>
      </c>
      <c r="C350" t="s">
        <v>6</v>
      </c>
    </row>
    <row r="351" spans="1:3" ht="15">
      <c r="A351">
        <v>345</v>
      </c>
      <c r="B351" t="str">
        <f>"00856199"</f>
        <v>00856199</v>
      </c>
      <c r="C351" t="s">
        <v>6</v>
      </c>
    </row>
    <row r="352" spans="1:3" ht="15">
      <c r="A352">
        <v>346</v>
      </c>
      <c r="B352" t="str">
        <f>"00652875"</f>
        <v>00652875</v>
      </c>
      <c r="C352" t="s">
        <v>17</v>
      </c>
    </row>
    <row r="353" spans="1:3" ht="15">
      <c r="A353">
        <v>347</v>
      </c>
      <c r="B353" t="str">
        <f>"00769925"</f>
        <v>00769925</v>
      </c>
      <c r="C353" t="s">
        <v>7</v>
      </c>
    </row>
    <row r="354" spans="1:3" ht="15">
      <c r="A354">
        <v>348</v>
      </c>
      <c r="B354" t="str">
        <f>"00619194"</f>
        <v>00619194</v>
      </c>
      <c r="C354" t="s">
        <v>9</v>
      </c>
    </row>
    <row r="355" spans="1:3" ht="15">
      <c r="A355">
        <v>349</v>
      </c>
      <c r="B355" t="str">
        <f>"00854086"</f>
        <v>00854086</v>
      </c>
      <c r="C355" t="s">
        <v>6</v>
      </c>
    </row>
    <row r="356" spans="1:3" ht="15">
      <c r="A356">
        <v>350</v>
      </c>
      <c r="B356" t="str">
        <f>"00602427"</f>
        <v>00602427</v>
      </c>
      <c r="C356" t="s">
        <v>7</v>
      </c>
    </row>
    <row r="357" spans="1:3" ht="15">
      <c r="A357">
        <v>351</v>
      </c>
      <c r="B357" t="str">
        <f>"00519125"</f>
        <v>00519125</v>
      </c>
      <c r="C357" t="s">
        <v>6</v>
      </c>
    </row>
    <row r="358" spans="1:3" ht="15">
      <c r="A358">
        <v>352</v>
      </c>
      <c r="B358" t="str">
        <f>"00604037"</f>
        <v>00604037</v>
      </c>
      <c r="C358" t="s">
        <v>6</v>
      </c>
    </row>
    <row r="359" spans="1:3" ht="15">
      <c r="A359">
        <v>353</v>
      </c>
      <c r="B359" t="str">
        <f>"00227954"</f>
        <v>00227954</v>
      </c>
      <c r="C359" t="s">
        <v>6</v>
      </c>
    </row>
    <row r="360" spans="1:3" ht="15">
      <c r="A360">
        <v>354</v>
      </c>
      <c r="B360" t="str">
        <f>"00101894"</f>
        <v>00101894</v>
      </c>
      <c r="C360" t="s">
        <v>6</v>
      </c>
    </row>
    <row r="361" spans="1:3" ht="15">
      <c r="A361">
        <v>355</v>
      </c>
      <c r="B361" t="str">
        <f>"00390641"</f>
        <v>00390641</v>
      </c>
      <c r="C361" t="s">
        <v>6</v>
      </c>
    </row>
    <row r="362" spans="1:3" ht="15">
      <c r="A362">
        <v>356</v>
      </c>
      <c r="B362" t="str">
        <f>"00112161"</f>
        <v>00112161</v>
      </c>
      <c r="C362" t="s">
        <v>9</v>
      </c>
    </row>
    <row r="363" spans="1:3" ht="15">
      <c r="A363">
        <v>357</v>
      </c>
      <c r="B363" t="str">
        <f>"00803817"</f>
        <v>00803817</v>
      </c>
      <c r="C363" t="s">
        <v>6</v>
      </c>
    </row>
    <row r="364" spans="1:3" ht="15">
      <c r="A364">
        <v>358</v>
      </c>
      <c r="B364" t="str">
        <f>"00517433"</f>
        <v>00517433</v>
      </c>
      <c r="C364" t="s">
        <v>6</v>
      </c>
    </row>
    <row r="365" spans="1:3" ht="15">
      <c r="A365">
        <v>359</v>
      </c>
      <c r="B365" t="str">
        <f>"00588912"</f>
        <v>00588912</v>
      </c>
      <c r="C365" t="s">
        <v>6</v>
      </c>
    </row>
    <row r="366" spans="1:3" ht="15">
      <c r="A366">
        <v>360</v>
      </c>
      <c r="B366" t="str">
        <f>"00565343"</f>
        <v>00565343</v>
      </c>
      <c r="C366" t="s">
        <v>6</v>
      </c>
    </row>
    <row r="367" spans="1:3" ht="15">
      <c r="A367">
        <v>361</v>
      </c>
      <c r="B367" t="str">
        <f>"00115942"</f>
        <v>00115942</v>
      </c>
      <c r="C367" t="s">
        <v>6</v>
      </c>
    </row>
    <row r="368" spans="1:3" ht="15">
      <c r="A368">
        <v>362</v>
      </c>
      <c r="B368" t="str">
        <f>"00221772"</f>
        <v>00221772</v>
      </c>
      <c r="C368" t="s">
        <v>6</v>
      </c>
    </row>
    <row r="369" spans="1:3" ht="15">
      <c r="A369">
        <v>363</v>
      </c>
      <c r="B369" t="str">
        <f>"00855901"</f>
        <v>00855901</v>
      </c>
      <c r="C369" t="s">
        <v>12</v>
      </c>
    </row>
    <row r="370" spans="1:3" ht="15">
      <c r="A370">
        <v>364</v>
      </c>
      <c r="B370" t="str">
        <f>"00516360"</f>
        <v>00516360</v>
      </c>
      <c r="C370" t="s">
        <v>7</v>
      </c>
    </row>
    <row r="371" spans="1:3" ht="15">
      <c r="A371">
        <v>365</v>
      </c>
      <c r="B371" t="str">
        <f>"00500888"</f>
        <v>00500888</v>
      </c>
      <c r="C371" t="s">
        <v>6</v>
      </c>
    </row>
    <row r="372" spans="1:3" ht="15">
      <c r="A372">
        <v>366</v>
      </c>
      <c r="B372" t="str">
        <f>"00575719"</f>
        <v>00575719</v>
      </c>
      <c r="C372" t="s">
        <v>6</v>
      </c>
    </row>
    <row r="373" spans="1:3" ht="15">
      <c r="A373">
        <v>367</v>
      </c>
      <c r="B373" t="str">
        <f>"00581643"</f>
        <v>00581643</v>
      </c>
      <c r="C373" t="s">
        <v>6</v>
      </c>
    </row>
    <row r="374" spans="1:3" ht="15">
      <c r="A374">
        <v>368</v>
      </c>
      <c r="B374" t="str">
        <f>"201511013690"</f>
        <v>201511013690</v>
      </c>
      <c r="C374" t="s">
        <v>6</v>
      </c>
    </row>
    <row r="375" spans="1:3" ht="15">
      <c r="A375">
        <v>369</v>
      </c>
      <c r="B375" t="str">
        <f>"00577143"</f>
        <v>00577143</v>
      </c>
      <c r="C375" t="s">
        <v>6</v>
      </c>
    </row>
    <row r="376" spans="1:3" ht="15">
      <c r="A376">
        <v>370</v>
      </c>
      <c r="B376" t="str">
        <f>"00857274"</f>
        <v>00857274</v>
      </c>
      <c r="C376" t="s">
        <v>6</v>
      </c>
    </row>
    <row r="377" spans="1:3" ht="15">
      <c r="A377">
        <v>371</v>
      </c>
      <c r="B377" t="str">
        <f>"00188217"</f>
        <v>00188217</v>
      </c>
      <c r="C377" t="s">
        <v>10</v>
      </c>
    </row>
    <row r="378" spans="1:3" ht="15">
      <c r="A378">
        <v>372</v>
      </c>
      <c r="B378" t="str">
        <f>"00585906"</f>
        <v>00585906</v>
      </c>
      <c r="C378" t="s">
        <v>6</v>
      </c>
    </row>
    <row r="379" spans="1:3" ht="15">
      <c r="A379">
        <v>373</v>
      </c>
      <c r="B379" t="str">
        <f>"201207000148"</f>
        <v>201207000148</v>
      </c>
      <c r="C379" t="s">
        <v>6</v>
      </c>
    </row>
    <row r="380" spans="1:3" ht="15">
      <c r="A380">
        <v>374</v>
      </c>
      <c r="B380" t="str">
        <f>"00803212"</f>
        <v>00803212</v>
      </c>
      <c r="C380" t="s">
        <v>15</v>
      </c>
    </row>
    <row r="381" spans="1:3" ht="15">
      <c r="A381">
        <v>375</v>
      </c>
      <c r="B381" t="str">
        <f>"00514053"</f>
        <v>00514053</v>
      </c>
      <c r="C381" t="s">
        <v>6</v>
      </c>
    </row>
    <row r="382" spans="1:3" ht="15">
      <c r="A382">
        <v>376</v>
      </c>
      <c r="B382" t="str">
        <f>"201511028715"</f>
        <v>201511028715</v>
      </c>
      <c r="C382" t="s">
        <v>6</v>
      </c>
    </row>
    <row r="383" spans="1:3" ht="15">
      <c r="A383">
        <v>377</v>
      </c>
      <c r="B383" t="str">
        <f>"00116454"</f>
        <v>00116454</v>
      </c>
      <c r="C383" t="s">
        <v>6</v>
      </c>
    </row>
    <row r="384" spans="1:3" ht="15">
      <c r="A384">
        <v>378</v>
      </c>
      <c r="B384" t="str">
        <f>"00782102"</f>
        <v>00782102</v>
      </c>
      <c r="C384" t="s">
        <v>6</v>
      </c>
    </row>
    <row r="385" spans="1:3" ht="15">
      <c r="A385">
        <v>379</v>
      </c>
      <c r="B385" t="str">
        <f>"00619999"</f>
        <v>00619999</v>
      </c>
      <c r="C385" t="s">
        <v>6</v>
      </c>
    </row>
    <row r="386" spans="1:3" ht="15">
      <c r="A386">
        <v>380</v>
      </c>
      <c r="B386" t="str">
        <f>"00093494"</f>
        <v>00093494</v>
      </c>
      <c r="C386" t="s">
        <v>6</v>
      </c>
    </row>
    <row r="387" spans="1:3" ht="15">
      <c r="A387">
        <v>381</v>
      </c>
      <c r="B387" t="str">
        <f>"201511037656"</f>
        <v>201511037656</v>
      </c>
      <c r="C387" t="s">
        <v>6</v>
      </c>
    </row>
    <row r="388" spans="1:3" ht="15">
      <c r="A388">
        <v>382</v>
      </c>
      <c r="B388" t="str">
        <f>"00191620"</f>
        <v>00191620</v>
      </c>
      <c r="C388" t="s">
        <v>6</v>
      </c>
    </row>
    <row r="389" spans="1:3" ht="15">
      <c r="A389">
        <v>383</v>
      </c>
      <c r="B389" t="str">
        <f>"00853401"</f>
        <v>00853401</v>
      </c>
      <c r="C389" t="s">
        <v>6</v>
      </c>
    </row>
    <row r="390" spans="1:3" ht="15">
      <c r="A390">
        <v>384</v>
      </c>
      <c r="B390" t="str">
        <f>"00640191"</f>
        <v>00640191</v>
      </c>
      <c r="C390" t="s">
        <v>6</v>
      </c>
    </row>
    <row r="391" spans="1:3" ht="15">
      <c r="A391">
        <v>385</v>
      </c>
      <c r="B391" t="str">
        <f>"00565660"</f>
        <v>00565660</v>
      </c>
      <c r="C391" t="s">
        <v>6</v>
      </c>
    </row>
    <row r="392" spans="1:3" ht="15">
      <c r="A392">
        <v>386</v>
      </c>
      <c r="B392" t="str">
        <f>"00604779"</f>
        <v>00604779</v>
      </c>
      <c r="C392" t="s">
        <v>6</v>
      </c>
    </row>
    <row r="393" spans="1:3" ht="15">
      <c r="A393">
        <v>387</v>
      </c>
      <c r="B393" t="str">
        <f>"00857549"</f>
        <v>00857549</v>
      </c>
      <c r="C393" t="s">
        <v>9</v>
      </c>
    </row>
    <row r="394" spans="1:3" ht="15">
      <c r="A394">
        <v>388</v>
      </c>
      <c r="B394" t="str">
        <f>"00564379"</f>
        <v>00564379</v>
      </c>
      <c r="C394" t="s">
        <v>6</v>
      </c>
    </row>
    <row r="395" spans="1:3" ht="15">
      <c r="A395">
        <v>389</v>
      </c>
      <c r="B395" t="str">
        <f>"00157041"</f>
        <v>00157041</v>
      </c>
      <c r="C395" t="s">
        <v>6</v>
      </c>
    </row>
    <row r="396" spans="1:3" ht="15">
      <c r="A396">
        <v>390</v>
      </c>
      <c r="B396" t="str">
        <f>"201401001115"</f>
        <v>201401001115</v>
      </c>
      <c r="C396" t="s">
        <v>6</v>
      </c>
    </row>
    <row r="397" spans="1:3" ht="15">
      <c r="A397">
        <v>391</v>
      </c>
      <c r="B397" t="str">
        <f>"00451615"</f>
        <v>00451615</v>
      </c>
      <c r="C397" t="s">
        <v>6</v>
      </c>
    </row>
    <row r="398" spans="1:3" ht="15">
      <c r="A398">
        <v>392</v>
      </c>
      <c r="B398" t="str">
        <f>"00815273"</f>
        <v>00815273</v>
      </c>
      <c r="C398" t="s">
        <v>6</v>
      </c>
    </row>
    <row r="399" spans="1:3" ht="15">
      <c r="A399">
        <v>393</v>
      </c>
      <c r="B399" t="str">
        <f>"00616410"</f>
        <v>00616410</v>
      </c>
      <c r="C399" t="s">
        <v>6</v>
      </c>
    </row>
    <row r="400" spans="1:3" ht="15">
      <c r="A400">
        <v>394</v>
      </c>
      <c r="B400" t="str">
        <f>"00556477"</f>
        <v>00556477</v>
      </c>
      <c r="C400" t="s">
        <v>6</v>
      </c>
    </row>
    <row r="401" spans="1:3" ht="15">
      <c r="A401">
        <v>395</v>
      </c>
      <c r="B401" t="str">
        <f>"201511027231"</f>
        <v>201511027231</v>
      </c>
      <c r="C401" t="s">
        <v>6</v>
      </c>
    </row>
    <row r="402" spans="1:3" ht="15">
      <c r="A402">
        <v>396</v>
      </c>
      <c r="B402" t="str">
        <f>"00857285"</f>
        <v>00857285</v>
      </c>
      <c r="C402" t="s">
        <v>6</v>
      </c>
    </row>
    <row r="403" spans="1:3" ht="15">
      <c r="A403">
        <v>397</v>
      </c>
      <c r="B403" t="str">
        <f>"00436369"</f>
        <v>00436369</v>
      </c>
      <c r="C403" t="s">
        <v>6</v>
      </c>
    </row>
    <row r="404" spans="1:3" ht="15">
      <c r="A404">
        <v>398</v>
      </c>
      <c r="B404" t="str">
        <f>"00572596"</f>
        <v>00572596</v>
      </c>
      <c r="C404" t="s">
        <v>6</v>
      </c>
    </row>
    <row r="405" spans="1:3" ht="15">
      <c r="A405">
        <v>399</v>
      </c>
      <c r="B405" t="str">
        <f>"00854209"</f>
        <v>00854209</v>
      </c>
      <c r="C405" t="s">
        <v>11</v>
      </c>
    </row>
    <row r="406" spans="1:3" ht="15">
      <c r="A406">
        <v>400</v>
      </c>
      <c r="B406" t="str">
        <f>"00571974"</f>
        <v>00571974</v>
      </c>
      <c r="C406" t="s">
        <v>6</v>
      </c>
    </row>
    <row r="407" spans="1:3" ht="15">
      <c r="A407">
        <v>401</v>
      </c>
      <c r="B407" t="str">
        <f>"00229641"</f>
        <v>00229641</v>
      </c>
      <c r="C407" t="s">
        <v>6</v>
      </c>
    </row>
    <row r="408" spans="1:3" ht="15">
      <c r="A408">
        <v>402</v>
      </c>
      <c r="B408" t="str">
        <f>"00569317"</f>
        <v>00569317</v>
      </c>
      <c r="C408" t="s">
        <v>10</v>
      </c>
    </row>
    <row r="409" spans="1:3" ht="15">
      <c r="A409">
        <v>403</v>
      </c>
      <c r="B409" t="str">
        <f>"00572481"</f>
        <v>00572481</v>
      </c>
      <c r="C409" t="s">
        <v>6</v>
      </c>
    </row>
    <row r="410" spans="1:3" ht="15">
      <c r="A410">
        <v>404</v>
      </c>
      <c r="B410" t="str">
        <f>"00635713"</f>
        <v>00635713</v>
      </c>
      <c r="C410" t="s">
        <v>6</v>
      </c>
    </row>
    <row r="411" spans="1:3" ht="15">
      <c r="A411">
        <v>405</v>
      </c>
      <c r="B411" t="str">
        <f>"00430788"</f>
        <v>00430788</v>
      </c>
      <c r="C411" t="s">
        <v>6</v>
      </c>
    </row>
    <row r="412" spans="1:3" ht="15">
      <c r="A412">
        <v>406</v>
      </c>
      <c r="B412" t="str">
        <f>"00598474"</f>
        <v>00598474</v>
      </c>
      <c r="C412" t="s">
        <v>6</v>
      </c>
    </row>
    <row r="413" spans="1:3" ht="15">
      <c r="A413">
        <v>407</v>
      </c>
      <c r="B413" t="str">
        <f>"00606345"</f>
        <v>00606345</v>
      </c>
      <c r="C413" t="s">
        <v>6</v>
      </c>
    </row>
    <row r="414" spans="1:3" ht="15">
      <c r="A414">
        <v>408</v>
      </c>
      <c r="B414" t="str">
        <f>"00857786"</f>
        <v>00857786</v>
      </c>
      <c r="C414" t="s">
        <v>10</v>
      </c>
    </row>
    <row r="415" spans="1:3" ht="15">
      <c r="A415">
        <v>409</v>
      </c>
      <c r="B415" t="str">
        <f>"200801003143"</f>
        <v>200801003143</v>
      </c>
      <c r="C415" t="s">
        <v>18</v>
      </c>
    </row>
    <row r="416" spans="1:3" ht="15">
      <c r="A416">
        <v>410</v>
      </c>
      <c r="B416" t="str">
        <f>"00637551"</f>
        <v>00637551</v>
      </c>
      <c r="C416" t="s">
        <v>6</v>
      </c>
    </row>
    <row r="417" spans="1:3" ht="15">
      <c r="A417">
        <v>411</v>
      </c>
      <c r="B417" t="str">
        <f>"00673322"</f>
        <v>00673322</v>
      </c>
      <c r="C417" t="s">
        <v>6</v>
      </c>
    </row>
    <row r="418" spans="1:3" ht="15">
      <c r="A418">
        <v>412</v>
      </c>
      <c r="B418" t="str">
        <f>"00580666"</f>
        <v>00580666</v>
      </c>
      <c r="C418" t="s">
        <v>6</v>
      </c>
    </row>
    <row r="419" spans="1:3" ht="15">
      <c r="A419">
        <v>413</v>
      </c>
      <c r="B419" t="str">
        <f>"201406000081"</f>
        <v>201406000081</v>
      </c>
      <c r="C419" t="s">
        <v>6</v>
      </c>
    </row>
    <row r="420" spans="1:3" ht="15">
      <c r="A420">
        <v>414</v>
      </c>
      <c r="B420" t="str">
        <f>"00117950"</f>
        <v>00117950</v>
      </c>
      <c r="C420" t="s">
        <v>16</v>
      </c>
    </row>
    <row r="421" spans="1:3" ht="15">
      <c r="A421">
        <v>415</v>
      </c>
      <c r="B421" t="str">
        <f>"00854064"</f>
        <v>00854064</v>
      </c>
      <c r="C421" t="s">
        <v>6</v>
      </c>
    </row>
    <row r="422" spans="1:3" ht="15">
      <c r="A422">
        <v>416</v>
      </c>
      <c r="B422" t="str">
        <f>"00787273"</f>
        <v>00787273</v>
      </c>
      <c r="C422" t="s">
        <v>6</v>
      </c>
    </row>
    <row r="423" spans="1:3" ht="15">
      <c r="A423">
        <v>417</v>
      </c>
      <c r="B423" t="str">
        <f>"00473675"</f>
        <v>00473675</v>
      </c>
      <c r="C423" t="s">
        <v>6</v>
      </c>
    </row>
    <row r="424" spans="1:3" ht="15">
      <c r="A424">
        <v>418</v>
      </c>
      <c r="B424" t="str">
        <f>"200802007324"</f>
        <v>200802007324</v>
      </c>
      <c r="C424" t="s">
        <v>6</v>
      </c>
    </row>
    <row r="425" spans="1:3" ht="15">
      <c r="A425">
        <v>419</v>
      </c>
      <c r="B425" t="str">
        <f>"201511033139"</f>
        <v>201511033139</v>
      </c>
      <c r="C425" t="s">
        <v>6</v>
      </c>
    </row>
    <row r="426" spans="1:3" ht="15">
      <c r="A426">
        <v>420</v>
      </c>
      <c r="B426" t="str">
        <f>"00556076"</f>
        <v>00556076</v>
      </c>
      <c r="C426" t="s">
        <v>6</v>
      </c>
    </row>
    <row r="427" spans="1:3" ht="15">
      <c r="A427">
        <v>421</v>
      </c>
      <c r="B427" t="str">
        <f>"00007200"</f>
        <v>00007200</v>
      </c>
      <c r="C427" t="s">
        <v>6</v>
      </c>
    </row>
    <row r="428" spans="1:3" ht="15">
      <c r="A428">
        <v>422</v>
      </c>
      <c r="B428" t="str">
        <f>"00805128"</f>
        <v>00805128</v>
      </c>
      <c r="C428" t="s">
        <v>6</v>
      </c>
    </row>
    <row r="429" spans="1:3" ht="15">
      <c r="A429">
        <v>423</v>
      </c>
      <c r="B429" t="str">
        <f>"00626714"</f>
        <v>00626714</v>
      </c>
      <c r="C429" t="s">
        <v>6</v>
      </c>
    </row>
    <row r="430" spans="1:3" ht="15">
      <c r="A430">
        <v>424</v>
      </c>
      <c r="B430" t="str">
        <f>"201406010567"</f>
        <v>201406010567</v>
      </c>
      <c r="C430" t="s">
        <v>18</v>
      </c>
    </row>
    <row r="431" spans="1:3" ht="15">
      <c r="A431">
        <v>425</v>
      </c>
      <c r="B431" t="str">
        <f>"00854237"</f>
        <v>00854237</v>
      </c>
      <c r="C431" t="s">
        <v>6</v>
      </c>
    </row>
    <row r="432" spans="1:3" ht="15">
      <c r="A432">
        <v>426</v>
      </c>
      <c r="B432" t="str">
        <f>"201102000810"</f>
        <v>201102000810</v>
      </c>
      <c r="C432" t="s">
        <v>6</v>
      </c>
    </row>
    <row r="433" spans="1:3" ht="15">
      <c r="A433">
        <v>427</v>
      </c>
      <c r="B433" t="str">
        <f>"00617997"</f>
        <v>00617997</v>
      </c>
      <c r="C433" t="s">
        <v>7</v>
      </c>
    </row>
    <row r="434" spans="1:3" ht="15">
      <c r="A434">
        <v>428</v>
      </c>
      <c r="B434" t="str">
        <f>"00152676"</f>
        <v>00152676</v>
      </c>
      <c r="C434" t="s">
        <v>8</v>
      </c>
    </row>
    <row r="435" spans="1:3" ht="15">
      <c r="A435">
        <v>429</v>
      </c>
      <c r="B435" t="str">
        <f>"00756849"</f>
        <v>00756849</v>
      </c>
      <c r="C435" t="s">
        <v>6</v>
      </c>
    </row>
    <row r="436" spans="1:3" ht="15">
      <c r="A436">
        <v>430</v>
      </c>
      <c r="B436" t="str">
        <f>"00568375"</f>
        <v>00568375</v>
      </c>
      <c r="C436" t="s">
        <v>9</v>
      </c>
    </row>
    <row r="437" spans="1:3" ht="15">
      <c r="A437">
        <v>431</v>
      </c>
      <c r="B437" t="str">
        <f>"00203322"</f>
        <v>00203322</v>
      </c>
      <c r="C437" t="s">
        <v>6</v>
      </c>
    </row>
    <row r="438" spans="1:3" ht="15">
      <c r="A438">
        <v>432</v>
      </c>
      <c r="B438" t="str">
        <f>"00279295"</f>
        <v>00279295</v>
      </c>
      <c r="C438" t="s">
        <v>8</v>
      </c>
    </row>
    <row r="439" spans="1:3" ht="15">
      <c r="A439">
        <v>433</v>
      </c>
      <c r="B439" t="str">
        <f>"200801000140"</f>
        <v>200801000140</v>
      </c>
      <c r="C439" t="s">
        <v>6</v>
      </c>
    </row>
    <row r="440" spans="1:3" ht="15">
      <c r="A440">
        <v>434</v>
      </c>
      <c r="B440" t="str">
        <f>"00526440"</f>
        <v>00526440</v>
      </c>
      <c r="C440" t="s">
        <v>9</v>
      </c>
    </row>
    <row r="441" spans="1:3" ht="15">
      <c r="A441">
        <v>435</v>
      </c>
      <c r="B441" t="str">
        <f>"00602627"</f>
        <v>00602627</v>
      </c>
      <c r="C441" t="s">
        <v>10</v>
      </c>
    </row>
    <row r="442" spans="1:3" ht="15">
      <c r="A442">
        <v>436</v>
      </c>
      <c r="B442" t="str">
        <f>"00630603"</f>
        <v>00630603</v>
      </c>
      <c r="C442" t="s">
        <v>7</v>
      </c>
    </row>
    <row r="443" spans="1:3" ht="15">
      <c r="A443">
        <v>437</v>
      </c>
      <c r="B443" t="str">
        <f>"00151409"</f>
        <v>00151409</v>
      </c>
      <c r="C443" t="s">
        <v>9</v>
      </c>
    </row>
    <row r="444" spans="1:3" ht="15">
      <c r="A444">
        <v>438</v>
      </c>
      <c r="B444" t="str">
        <f>"00156229"</f>
        <v>00156229</v>
      </c>
      <c r="C444" t="s">
        <v>6</v>
      </c>
    </row>
    <row r="445" spans="1:3" ht="15">
      <c r="A445">
        <v>439</v>
      </c>
      <c r="B445" t="str">
        <f>"00226436"</f>
        <v>00226436</v>
      </c>
      <c r="C445" t="s">
        <v>6</v>
      </c>
    </row>
    <row r="446" spans="1:3" ht="15">
      <c r="A446">
        <v>440</v>
      </c>
      <c r="B446" t="str">
        <f>"00709276"</f>
        <v>00709276</v>
      </c>
      <c r="C446" t="s">
        <v>9</v>
      </c>
    </row>
    <row r="447" spans="1:3" ht="15">
      <c r="A447">
        <v>441</v>
      </c>
      <c r="B447" t="str">
        <f>"00337597"</f>
        <v>00337597</v>
      </c>
      <c r="C447" t="s">
        <v>6</v>
      </c>
    </row>
    <row r="448" spans="1:3" ht="15">
      <c r="A448">
        <v>442</v>
      </c>
      <c r="B448" t="str">
        <f>"00857471"</f>
        <v>00857471</v>
      </c>
      <c r="C448" t="s">
        <v>6</v>
      </c>
    </row>
    <row r="449" spans="1:3" ht="15">
      <c r="A449">
        <v>443</v>
      </c>
      <c r="B449" t="str">
        <f>"00578930"</f>
        <v>00578930</v>
      </c>
      <c r="C449" t="s">
        <v>6</v>
      </c>
    </row>
    <row r="450" spans="1:3" ht="15">
      <c r="A450">
        <v>444</v>
      </c>
      <c r="B450" t="str">
        <f>"00228234"</f>
        <v>00228234</v>
      </c>
      <c r="C450" t="s">
        <v>6</v>
      </c>
    </row>
    <row r="451" spans="1:3" ht="15">
      <c r="A451">
        <v>445</v>
      </c>
      <c r="B451" t="str">
        <f>"00205875"</f>
        <v>00205875</v>
      </c>
      <c r="C451" t="s">
        <v>6</v>
      </c>
    </row>
    <row r="452" spans="1:3" ht="15">
      <c r="A452">
        <v>446</v>
      </c>
      <c r="B452" t="str">
        <f>"201402000657"</f>
        <v>201402000657</v>
      </c>
      <c r="C452" t="s">
        <v>9</v>
      </c>
    </row>
    <row r="453" spans="1:3" ht="15">
      <c r="A453">
        <v>447</v>
      </c>
      <c r="B453" t="str">
        <f>"200802008287"</f>
        <v>200802008287</v>
      </c>
      <c r="C453" t="s">
        <v>6</v>
      </c>
    </row>
    <row r="454" spans="1:3" ht="15">
      <c r="A454">
        <v>448</v>
      </c>
      <c r="B454" t="str">
        <f>"00856026"</f>
        <v>00856026</v>
      </c>
      <c r="C454" t="s">
        <v>11</v>
      </c>
    </row>
    <row r="455" spans="1:3" ht="15">
      <c r="A455">
        <v>449</v>
      </c>
      <c r="B455" t="str">
        <f>"00662135"</f>
        <v>00662135</v>
      </c>
      <c r="C455" t="s">
        <v>11</v>
      </c>
    </row>
    <row r="456" spans="1:3" ht="15">
      <c r="A456">
        <v>450</v>
      </c>
      <c r="B456" t="str">
        <f>"00613224"</f>
        <v>00613224</v>
      </c>
      <c r="C456" t="s">
        <v>6</v>
      </c>
    </row>
    <row r="457" spans="1:3" ht="15">
      <c r="A457">
        <v>451</v>
      </c>
      <c r="B457" t="str">
        <f>"00261521"</f>
        <v>00261521</v>
      </c>
      <c r="C457" t="s">
        <v>6</v>
      </c>
    </row>
    <row r="458" spans="1:3" ht="15">
      <c r="A458">
        <v>452</v>
      </c>
      <c r="B458" t="str">
        <f>"00559132"</f>
        <v>00559132</v>
      </c>
      <c r="C458" t="s">
        <v>6</v>
      </c>
    </row>
    <row r="459" spans="1:3" ht="15">
      <c r="A459">
        <v>453</v>
      </c>
      <c r="B459" t="str">
        <f>"00638876"</f>
        <v>00638876</v>
      </c>
      <c r="C459" t="s">
        <v>6</v>
      </c>
    </row>
    <row r="460" spans="1:3" ht="15">
      <c r="A460">
        <v>454</v>
      </c>
      <c r="B460" t="str">
        <f>"00570530"</f>
        <v>00570530</v>
      </c>
      <c r="C460" t="s">
        <v>6</v>
      </c>
    </row>
    <row r="461" spans="1:3" ht="15">
      <c r="A461">
        <v>455</v>
      </c>
      <c r="B461" t="str">
        <f>"00522933"</f>
        <v>00522933</v>
      </c>
      <c r="C461" t="s">
        <v>7</v>
      </c>
    </row>
    <row r="462" spans="1:3" ht="15">
      <c r="A462">
        <v>456</v>
      </c>
      <c r="B462" t="str">
        <f>"00445431"</f>
        <v>00445431</v>
      </c>
      <c r="C462" t="s">
        <v>6</v>
      </c>
    </row>
    <row r="463" spans="1:3" ht="15">
      <c r="A463">
        <v>457</v>
      </c>
      <c r="B463" t="str">
        <f>"00557708"</f>
        <v>00557708</v>
      </c>
      <c r="C463" t="s">
        <v>6</v>
      </c>
    </row>
    <row r="464" spans="1:3" ht="15">
      <c r="A464">
        <v>458</v>
      </c>
      <c r="B464" t="str">
        <f>"00255052"</f>
        <v>00255052</v>
      </c>
      <c r="C464" t="s">
        <v>6</v>
      </c>
    </row>
    <row r="465" spans="1:3" ht="15">
      <c r="A465">
        <v>459</v>
      </c>
      <c r="B465" t="str">
        <f>"201410012625"</f>
        <v>201410012625</v>
      </c>
      <c r="C465" t="s">
        <v>6</v>
      </c>
    </row>
    <row r="466" spans="1:3" ht="15">
      <c r="A466">
        <v>460</v>
      </c>
      <c r="B466" t="str">
        <f>"200802005902"</f>
        <v>200802005902</v>
      </c>
      <c r="C466" t="s">
        <v>6</v>
      </c>
    </row>
    <row r="467" spans="1:3" ht="15">
      <c r="A467">
        <v>461</v>
      </c>
      <c r="B467" t="str">
        <f>"00577858"</f>
        <v>00577858</v>
      </c>
      <c r="C467" t="s">
        <v>8</v>
      </c>
    </row>
    <row r="468" spans="1:3" ht="15">
      <c r="A468">
        <v>462</v>
      </c>
      <c r="B468" t="str">
        <f>"201406012925"</f>
        <v>201406012925</v>
      </c>
      <c r="C468" t="s">
        <v>6</v>
      </c>
    </row>
    <row r="469" spans="1:3" ht="15">
      <c r="A469">
        <v>463</v>
      </c>
      <c r="B469" t="str">
        <f>"00810250"</f>
        <v>00810250</v>
      </c>
      <c r="C469" t="s">
        <v>14</v>
      </c>
    </row>
    <row r="470" spans="1:3" ht="15">
      <c r="A470">
        <v>464</v>
      </c>
      <c r="B470" t="str">
        <f>"00400273"</f>
        <v>00400273</v>
      </c>
      <c r="C470" t="s">
        <v>6</v>
      </c>
    </row>
    <row r="471" spans="1:3" ht="15">
      <c r="A471">
        <v>465</v>
      </c>
      <c r="B471" t="str">
        <f>"00591082"</f>
        <v>00591082</v>
      </c>
      <c r="C471" t="s">
        <v>6</v>
      </c>
    </row>
    <row r="472" spans="1:3" ht="15">
      <c r="A472">
        <v>466</v>
      </c>
      <c r="B472" t="str">
        <f>"00213500"</f>
        <v>00213500</v>
      </c>
      <c r="C472" t="s">
        <v>6</v>
      </c>
    </row>
    <row r="473" spans="1:3" ht="15">
      <c r="A473">
        <v>467</v>
      </c>
      <c r="B473" t="str">
        <f>"00570639"</f>
        <v>00570639</v>
      </c>
      <c r="C473" t="s">
        <v>6</v>
      </c>
    </row>
    <row r="474" spans="1:3" ht="15">
      <c r="A474">
        <v>468</v>
      </c>
      <c r="B474" t="str">
        <f>"200712004370"</f>
        <v>200712004370</v>
      </c>
      <c r="C474" t="s">
        <v>6</v>
      </c>
    </row>
    <row r="475" spans="1:3" ht="15">
      <c r="A475">
        <v>469</v>
      </c>
      <c r="B475" t="str">
        <f>"00537049"</f>
        <v>00537049</v>
      </c>
      <c r="C475" t="s">
        <v>6</v>
      </c>
    </row>
    <row r="476" spans="1:3" ht="15">
      <c r="A476">
        <v>470</v>
      </c>
      <c r="B476" t="str">
        <f>"201511024864"</f>
        <v>201511024864</v>
      </c>
      <c r="C476" t="s">
        <v>6</v>
      </c>
    </row>
    <row r="477" spans="1:3" ht="15">
      <c r="A477">
        <v>471</v>
      </c>
      <c r="B477" t="str">
        <f>"00847043"</f>
        <v>00847043</v>
      </c>
      <c r="C477" t="s">
        <v>6</v>
      </c>
    </row>
    <row r="478" spans="1:3" ht="15">
      <c r="A478">
        <v>472</v>
      </c>
      <c r="B478" t="str">
        <f>"00108622"</f>
        <v>00108622</v>
      </c>
      <c r="C478" t="s">
        <v>10</v>
      </c>
    </row>
    <row r="479" spans="1:3" ht="15">
      <c r="A479">
        <v>473</v>
      </c>
      <c r="B479" t="str">
        <f>"00583524"</f>
        <v>00583524</v>
      </c>
      <c r="C479" t="s">
        <v>6</v>
      </c>
    </row>
    <row r="480" spans="1:3" ht="15">
      <c r="A480">
        <v>474</v>
      </c>
      <c r="B480" t="str">
        <f>"00846493"</f>
        <v>00846493</v>
      </c>
      <c r="C480" t="s">
        <v>9</v>
      </c>
    </row>
    <row r="481" spans="1:3" ht="15">
      <c r="A481">
        <v>475</v>
      </c>
      <c r="B481" t="str">
        <f>"00854602"</f>
        <v>00854602</v>
      </c>
      <c r="C481" t="s">
        <v>9</v>
      </c>
    </row>
    <row r="482" spans="1:3" ht="15">
      <c r="A482">
        <v>476</v>
      </c>
      <c r="B482" t="str">
        <f>"200812000652"</f>
        <v>200812000652</v>
      </c>
      <c r="C482" t="s">
        <v>6</v>
      </c>
    </row>
    <row r="483" spans="1:3" ht="15">
      <c r="A483">
        <v>477</v>
      </c>
      <c r="B483" t="str">
        <f>"00209999"</f>
        <v>00209999</v>
      </c>
      <c r="C483" t="s">
        <v>7</v>
      </c>
    </row>
    <row r="484" spans="1:3" ht="15">
      <c r="A484">
        <v>478</v>
      </c>
      <c r="B484" t="str">
        <f>"00639657"</f>
        <v>00639657</v>
      </c>
      <c r="C484" t="s">
        <v>6</v>
      </c>
    </row>
    <row r="485" spans="1:3" ht="15">
      <c r="A485">
        <v>479</v>
      </c>
      <c r="B485" t="str">
        <f>"201410004620"</f>
        <v>201410004620</v>
      </c>
      <c r="C485" t="s">
        <v>6</v>
      </c>
    </row>
    <row r="486" spans="1:3" ht="15">
      <c r="A486">
        <v>480</v>
      </c>
      <c r="B486" t="str">
        <f>"00563017"</f>
        <v>00563017</v>
      </c>
      <c r="C486" t="s">
        <v>6</v>
      </c>
    </row>
    <row r="487" spans="1:3" ht="15">
      <c r="A487">
        <v>481</v>
      </c>
      <c r="B487" t="str">
        <f>"00555938"</f>
        <v>00555938</v>
      </c>
      <c r="C487" t="s">
        <v>6</v>
      </c>
    </row>
    <row r="488" spans="1:3" ht="15">
      <c r="A488">
        <v>482</v>
      </c>
      <c r="B488" t="str">
        <f>"00856012"</f>
        <v>00856012</v>
      </c>
      <c r="C488" t="s">
        <v>6</v>
      </c>
    </row>
    <row r="489" spans="1:3" ht="15">
      <c r="A489">
        <v>483</v>
      </c>
      <c r="B489" t="str">
        <f>"00568167"</f>
        <v>00568167</v>
      </c>
      <c r="C489" t="s">
        <v>7</v>
      </c>
    </row>
    <row r="490" spans="1:3" ht="15">
      <c r="A490">
        <v>484</v>
      </c>
      <c r="B490" t="str">
        <f>"00857712"</f>
        <v>00857712</v>
      </c>
      <c r="C490" t="s">
        <v>9</v>
      </c>
    </row>
    <row r="491" spans="1:3" ht="15">
      <c r="A491">
        <v>485</v>
      </c>
      <c r="B491" t="str">
        <f>"00857779"</f>
        <v>00857779</v>
      </c>
      <c r="C491" t="s">
        <v>6</v>
      </c>
    </row>
    <row r="492" spans="1:3" ht="15">
      <c r="A492">
        <v>486</v>
      </c>
      <c r="B492" t="str">
        <f>"00266325"</f>
        <v>00266325</v>
      </c>
      <c r="C492" t="s">
        <v>6</v>
      </c>
    </row>
    <row r="493" spans="1:3" ht="15">
      <c r="A493">
        <v>487</v>
      </c>
      <c r="B493" t="str">
        <f>"00650861"</f>
        <v>00650861</v>
      </c>
      <c r="C493" t="s">
        <v>12</v>
      </c>
    </row>
    <row r="494" spans="1:3" ht="15">
      <c r="A494">
        <v>488</v>
      </c>
      <c r="B494" t="str">
        <f>"00110642"</f>
        <v>00110642</v>
      </c>
      <c r="C494" t="s">
        <v>6</v>
      </c>
    </row>
    <row r="495" spans="1:3" ht="15">
      <c r="A495">
        <v>489</v>
      </c>
      <c r="B495" t="str">
        <f>"201401000652"</f>
        <v>201401000652</v>
      </c>
      <c r="C495" t="s">
        <v>6</v>
      </c>
    </row>
    <row r="496" spans="1:3" ht="15">
      <c r="A496">
        <v>490</v>
      </c>
      <c r="B496" t="str">
        <f>"00489235"</f>
        <v>00489235</v>
      </c>
      <c r="C496" t="s">
        <v>9</v>
      </c>
    </row>
    <row r="497" spans="1:3" ht="15">
      <c r="A497">
        <v>491</v>
      </c>
      <c r="B497" t="str">
        <f>"00045269"</f>
        <v>00045269</v>
      </c>
      <c r="C497" t="s">
        <v>6</v>
      </c>
    </row>
    <row r="498" spans="1:3" ht="15">
      <c r="A498">
        <v>492</v>
      </c>
      <c r="B498" t="str">
        <f>"00857288"</f>
        <v>00857288</v>
      </c>
      <c r="C498" t="s">
        <v>6</v>
      </c>
    </row>
    <row r="499" spans="1:3" ht="15">
      <c r="A499">
        <v>493</v>
      </c>
      <c r="B499" t="str">
        <f>"00556951"</f>
        <v>00556951</v>
      </c>
      <c r="C499" t="s">
        <v>10</v>
      </c>
    </row>
    <row r="500" spans="1:3" ht="15">
      <c r="A500">
        <v>494</v>
      </c>
      <c r="B500" t="str">
        <f>"00162354"</f>
        <v>00162354</v>
      </c>
      <c r="C500" t="s">
        <v>6</v>
      </c>
    </row>
    <row r="501" spans="1:3" ht="15">
      <c r="A501">
        <v>495</v>
      </c>
      <c r="B501" t="str">
        <f>"00609560"</f>
        <v>00609560</v>
      </c>
      <c r="C501" t="s">
        <v>6</v>
      </c>
    </row>
    <row r="502" spans="1:3" ht="15">
      <c r="A502">
        <v>496</v>
      </c>
      <c r="B502" t="str">
        <f>"00544251"</f>
        <v>00544251</v>
      </c>
      <c r="C502" t="s">
        <v>6</v>
      </c>
    </row>
    <row r="503" spans="1:3" ht="15">
      <c r="A503">
        <v>497</v>
      </c>
      <c r="B503" t="str">
        <f>"00573843"</f>
        <v>00573843</v>
      </c>
      <c r="C503" t="s">
        <v>6</v>
      </c>
    </row>
    <row r="504" spans="1:3" ht="15">
      <c r="A504">
        <v>498</v>
      </c>
      <c r="B504" t="str">
        <f>"00808452"</f>
        <v>00808452</v>
      </c>
      <c r="C504" t="s">
        <v>6</v>
      </c>
    </row>
    <row r="505" spans="1:3" ht="15">
      <c r="A505">
        <v>499</v>
      </c>
      <c r="B505" t="str">
        <f>"00248292"</f>
        <v>00248292</v>
      </c>
      <c r="C505" t="s">
        <v>6</v>
      </c>
    </row>
    <row r="506" spans="1:3" ht="15">
      <c r="A506">
        <v>500</v>
      </c>
      <c r="B506" t="str">
        <f>"00508840"</f>
        <v>00508840</v>
      </c>
      <c r="C506" t="s">
        <v>6</v>
      </c>
    </row>
    <row r="507" spans="1:3" ht="15">
      <c r="A507">
        <v>501</v>
      </c>
      <c r="B507" t="str">
        <f>"00804482"</f>
        <v>00804482</v>
      </c>
      <c r="C507" t="s">
        <v>15</v>
      </c>
    </row>
    <row r="508" spans="1:3" ht="15">
      <c r="A508">
        <v>502</v>
      </c>
      <c r="B508" t="str">
        <f>"00152388"</f>
        <v>00152388</v>
      </c>
      <c r="C508" t="s">
        <v>6</v>
      </c>
    </row>
    <row r="509" spans="1:3" ht="15">
      <c r="A509">
        <v>503</v>
      </c>
      <c r="B509" t="str">
        <f>"00814243"</f>
        <v>00814243</v>
      </c>
      <c r="C509" t="s">
        <v>6</v>
      </c>
    </row>
    <row r="510" spans="1:3" ht="15">
      <c r="A510">
        <v>504</v>
      </c>
      <c r="B510" t="str">
        <f>"00563991"</f>
        <v>00563991</v>
      </c>
      <c r="C510" t="s">
        <v>8</v>
      </c>
    </row>
    <row r="511" spans="1:3" ht="15">
      <c r="A511">
        <v>505</v>
      </c>
      <c r="B511" t="str">
        <f>"00023666"</f>
        <v>00023666</v>
      </c>
      <c r="C511" t="s">
        <v>11</v>
      </c>
    </row>
    <row r="512" spans="1:3" ht="15">
      <c r="A512">
        <v>506</v>
      </c>
      <c r="B512" t="str">
        <f>"00456561"</f>
        <v>00456561</v>
      </c>
      <c r="C512" t="s">
        <v>6</v>
      </c>
    </row>
    <row r="513" spans="1:3" ht="15">
      <c r="A513">
        <v>507</v>
      </c>
      <c r="B513" t="str">
        <f>"00599230"</f>
        <v>00599230</v>
      </c>
      <c r="C513" t="s">
        <v>10</v>
      </c>
    </row>
    <row r="514" spans="1:3" ht="15">
      <c r="A514">
        <v>508</v>
      </c>
      <c r="B514" t="str">
        <f>"00823870"</f>
        <v>00823870</v>
      </c>
      <c r="C514" t="s">
        <v>6</v>
      </c>
    </row>
    <row r="515" spans="1:3" ht="15">
      <c r="A515">
        <v>509</v>
      </c>
      <c r="B515" t="str">
        <f>"00771791"</f>
        <v>00771791</v>
      </c>
      <c r="C515" t="s">
        <v>6</v>
      </c>
    </row>
    <row r="516" spans="1:3" ht="15">
      <c r="A516">
        <v>510</v>
      </c>
      <c r="B516" t="str">
        <f>"201504001484"</f>
        <v>201504001484</v>
      </c>
      <c r="C516" t="s">
        <v>6</v>
      </c>
    </row>
    <row r="517" spans="1:3" ht="15">
      <c r="A517">
        <v>511</v>
      </c>
      <c r="B517" t="str">
        <f>"00583587"</f>
        <v>00583587</v>
      </c>
      <c r="C517" t="s">
        <v>6</v>
      </c>
    </row>
    <row r="518" spans="1:3" ht="15">
      <c r="A518">
        <v>512</v>
      </c>
      <c r="B518" t="str">
        <f>"00805028"</f>
        <v>00805028</v>
      </c>
      <c r="C518" t="s">
        <v>9</v>
      </c>
    </row>
    <row r="519" spans="1:3" ht="15">
      <c r="A519">
        <v>513</v>
      </c>
      <c r="B519" t="str">
        <f>"00224201"</f>
        <v>00224201</v>
      </c>
      <c r="C519" t="s">
        <v>10</v>
      </c>
    </row>
    <row r="520" spans="1:3" ht="15">
      <c r="A520">
        <v>514</v>
      </c>
      <c r="B520" t="str">
        <f>"00477459"</f>
        <v>00477459</v>
      </c>
      <c r="C520" t="s">
        <v>6</v>
      </c>
    </row>
    <row r="521" spans="1:3" ht="15">
      <c r="A521">
        <v>515</v>
      </c>
      <c r="B521" t="str">
        <f>"00558009"</f>
        <v>00558009</v>
      </c>
      <c r="C521" t="s">
        <v>6</v>
      </c>
    </row>
    <row r="522" spans="1:3" ht="15">
      <c r="A522">
        <v>516</v>
      </c>
      <c r="B522" t="str">
        <f>"00854097"</f>
        <v>00854097</v>
      </c>
      <c r="C522" t="s">
        <v>7</v>
      </c>
    </row>
    <row r="523" spans="1:3" ht="15">
      <c r="A523">
        <v>517</v>
      </c>
      <c r="B523" t="str">
        <f>"00137962"</f>
        <v>00137962</v>
      </c>
      <c r="C523" t="s">
        <v>6</v>
      </c>
    </row>
    <row r="524" spans="1:3" ht="15">
      <c r="A524">
        <v>518</v>
      </c>
      <c r="B524" t="str">
        <f>"00824244"</f>
        <v>00824244</v>
      </c>
      <c r="C524" t="s">
        <v>11</v>
      </c>
    </row>
    <row r="525" spans="1:3" ht="15">
      <c r="A525">
        <v>519</v>
      </c>
      <c r="B525" t="str">
        <f>"00576496"</f>
        <v>00576496</v>
      </c>
      <c r="C525" t="s">
        <v>6</v>
      </c>
    </row>
    <row r="526" spans="1:3" ht="15">
      <c r="A526">
        <v>520</v>
      </c>
      <c r="B526" t="str">
        <f>"00345197"</f>
        <v>00345197</v>
      </c>
      <c r="C526" t="s">
        <v>6</v>
      </c>
    </row>
    <row r="527" spans="1:3" ht="15">
      <c r="A527">
        <v>521</v>
      </c>
      <c r="B527" t="str">
        <f>"201507004537"</f>
        <v>201507004537</v>
      </c>
      <c r="C527" t="s">
        <v>6</v>
      </c>
    </row>
    <row r="528" spans="1:3" ht="15">
      <c r="A528">
        <v>522</v>
      </c>
      <c r="B528" t="str">
        <f>"00187274"</f>
        <v>00187274</v>
      </c>
      <c r="C528" t="s">
        <v>6</v>
      </c>
    </row>
    <row r="529" spans="1:3" ht="15">
      <c r="A529">
        <v>523</v>
      </c>
      <c r="B529" t="str">
        <f>"00417676"</f>
        <v>00417676</v>
      </c>
      <c r="C529" t="s">
        <v>6</v>
      </c>
    </row>
    <row r="530" spans="1:3" ht="15">
      <c r="A530">
        <v>524</v>
      </c>
      <c r="B530" t="str">
        <f>"00630731"</f>
        <v>00630731</v>
      </c>
      <c r="C530" t="s">
        <v>6</v>
      </c>
    </row>
    <row r="531" spans="1:3" ht="15">
      <c r="A531">
        <v>525</v>
      </c>
      <c r="B531" t="str">
        <f>"00119770"</f>
        <v>00119770</v>
      </c>
      <c r="C531" t="s">
        <v>6</v>
      </c>
    </row>
    <row r="532" spans="1:3" ht="15">
      <c r="A532">
        <v>526</v>
      </c>
      <c r="B532" t="str">
        <f>"00626021"</f>
        <v>00626021</v>
      </c>
      <c r="C532" t="s">
        <v>6</v>
      </c>
    </row>
    <row r="533" spans="1:3" ht="15">
      <c r="A533">
        <v>527</v>
      </c>
      <c r="B533" t="str">
        <f>"00770262"</f>
        <v>00770262</v>
      </c>
      <c r="C533" t="s">
        <v>9</v>
      </c>
    </row>
    <row r="534" spans="1:3" ht="15">
      <c r="A534">
        <v>528</v>
      </c>
      <c r="B534" t="str">
        <f>"00482005"</f>
        <v>00482005</v>
      </c>
      <c r="C534" t="s">
        <v>9</v>
      </c>
    </row>
    <row r="535" spans="1:3" ht="15">
      <c r="A535">
        <v>529</v>
      </c>
      <c r="B535" t="str">
        <f>"00188223"</f>
        <v>00188223</v>
      </c>
      <c r="C535" t="s">
        <v>6</v>
      </c>
    </row>
    <row r="536" spans="1:3" ht="15">
      <c r="A536">
        <v>530</v>
      </c>
      <c r="B536" t="str">
        <f>"200712005555"</f>
        <v>200712005555</v>
      </c>
      <c r="C536" t="s">
        <v>9</v>
      </c>
    </row>
    <row r="537" spans="1:3" ht="15">
      <c r="A537">
        <v>531</v>
      </c>
      <c r="B537" t="str">
        <f>"00621882"</f>
        <v>00621882</v>
      </c>
      <c r="C537" t="s">
        <v>6</v>
      </c>
    </row>
    <row r="538" spans="1:3" ht="15">
      <c r="A538">
        <v>532</v>
      </c>
      <c r="B538" t="str">
        <f>"00565051"</f>
        <v>00565051</v>
      </c>
      <c r="C538" t="s">
        <v>6</v>
      </c>
    </row>
    <row r="539" spans="1:3" ht="15">
      <c r="A539">
        <v>533</v>
      </c>
      <c r="B539" t="str">
        <f>"00120196"</f>
        <v>00120196</v>
      </c>
      <c r="C539" t="s">
        <v>6</v>
      </c>
    </row>
    <row r="540" spans="1:3" ht="15">
      <c r="A540">
        <v>534</v>
      </c>
      <c r="B540" t="str">
        <f>"00854958"</f>
        <v>00854958</v>
      </c>
      <c r="C540" t="s">
        <v>6</v>
      </c>
    </row>
    <row r="541" spans="1:3" ht="15">
      <c r="A541">
        <v>535</v>
      </c>
      <c r="B541" t="str">
        <f>"00590664"</f>
        <v>00590664</v>
      </c>
      <c r="C541" t="s">
        <v>6</v>
      </c>
    </row>
    <row r="542" spans="1:3" ht="15">
      <c r="A542">
        <v>536</v>
      </c>
      <c r="B542" t="str">
        <f>"00137500"</f>
        <v>00137500</v>
      </c>
      <c r="C542" t="s">
        <v>6</v>
      </c>
    </row>
    <row r="543" spans="1:3" ht="15">
      <c r="A543">
        <v>537</v>
      </c>
      <c r="B543" t="str">
        <f>"00544710"</f>
        <v>00544710</v>
      </c>
      <c r="C543" t="s">
        <v>9</v>
      </c>
    </row>
    <row r="544" spans="1:3" ht="15">
      <c r="A544">
        <v>538</v>
      </c>
      <c r="B544" t="str">
        <f>"00570418"</f>
        <v>00570418</v>
      </c>
      <c r="C544" t="s">
        <v>6</v>
      </c>
    </row>
    <row r="545" spans="1:3" ht="15">
      <c r="A545">
        <v>539</v>
      </c>
      <c r="B545" t="str">
        <f>"00123979"</f>
        <v>00123979</v>
      </c>
      <c r="C545" t="s">
        <v>6</v>
      </c>
    </row>
    <row r="546" spans="1:3" ht="15">
      <c r="A546">
        <v>540</v>
      </c>
      <c r="B546" t="str">
        <f>"201411002916"</f>
        <v>201411002916</v>
      </c>
      <c r="C546" t="s">
        <v>10</v>
      </c>
    </row>
    <row r="547" spans="1:3" ht="15">
      <c r="A547">
        <v>541</v>
      </c>
      <c r="B547" t="str">
        <f>"00563371"</f>
        <v>00563371</v>
      </c>
      <c r="C547" t="s">
        <v>6</v>
      </c>
    </row>
    <row r="548" spans="1:3" ht="15">
      <c r="A548">
        <v>542</v>
      </c>
      <c r="B548" t="str">
        <f>"00563446"</f>
        <v>00563446</v>
      </c>
      <c r="C548" t="s">
        <v>6</v>
      </c>
    </row>
    <row r="549" spans="1:3" ht="15">
      <c r="A549">
        <v>543</v>
      </c>
      <c r="B549" t="str">
        <f>"201410012801"</f>
        <v>201410012801</v>
      </c>
      <c r="C549" t="s">
        <v>6</v>
      </c>
    </row>
    <row r="550" spans="1:3" ht="15">
      <c r="A550">
        <v>544</v>
      </c>
      <c r="B550" t="str">
        <f>"00800923"</f>
        <v>00800923</v>
      </c>
      <c r="C550" t="s">
        <v>6</v>
      </c>
    </row>
    <row r="551" spans="1:3" ht="15">
      <c r="A551">
        <v>545</v>
      </c>
      <c r="B551" t="str">
        <f>"00814321"</f>
        <v>00814321</v>
      </c>
      <c r="C551" t="s">
        <v>6</v>
      </c>
    </row>
    <row r="552" spans="1:3" ht="15">
      <c r="A552">
        <v>546</v>
      </c>
      <c r="B552" t="str">
        <f>"00613881"</f>
        <v>00613881</v>
      </c>
      <c r="C552" t="s">
        <v>6</v>
      </c>
    </row>
    <row r="553" spans="1:3" ht="15">
      <c r="A553">
        <v>547</v>
      </c>
      <c r="B553" t="str">
        <f>"00478547"</f>
        <v>00478547</v>
      </c>
      <c r="C553" t="s">
        <v>6</v>
      </c>
    </row>
    <row r="554" spans="1:3" ht="15">
      <c r="A554">
        <v>548</v>
      </c>
      <c r="B554" t="str">
        <f>"00854776"</f>
        <v>00854776</v>
      </c>
      <c r="C554" t="s">
        <v>19</v>
      </c>
    </row>
    <row r="555" spans="1:3" ht="15">
      <c r="A555">
        <v>549</v>
      </c>
      <c r="B555" t="str">
        <f>"00575559"</f>
        <v>00575559</v>
      </c>
      <c r="C555" t="s">
        <v>6</v>
      </c>
    </row>
    <row r="556" spans="1:3" ht="15">
      <c r="A556">
        <v>550</v>
      </c>
      <c r="B556" t="str">
        <f>"201406010552"</f>
        <v>201406010552</v>
      </c>
      <c r="C556" t="s">
        <v>6</v>
      </c>
    </row>
    <row r="557" spans="1:3" ht="15">
      <c r="A557">
        <v>551</v>
      </c>
      <c r="B557" t="str">
        <f>"00479536"</f>
        <v>00479536</v>
      </c>
      <c r="C557" t="s">
        <v>6</v>
      </c>
    </row>
    <row r="558" spans="1:3" ht="15">
      <c r="A558">
        <v>552</v>
      </c>
      <c r="B558" t="str">
        <f>"00395323"</f>
        <v>00395323</v>
      </c>
      <c r="C558" t="s">
        <v>6</v>
      </c>
    </row>
    <row r="559" spans="1:3" ht="15">
      <c r="A559">
        <v>553</v>
      </c>
      <c r="B559" t="str">
        <f>"00503335"</f>
        <v>00503335</v>
      </c>
      <c r="C559" t="s">
        <v>6</v>
      </c>
    </row>
    <row r="560" spans="1:3" ht="15">
      <c r="A560">
        <v>554</v>
      </c>
      <c r="B560" t="str">
        <f>"00727371"</f>
        <v>00727371</v>
      </c>
      <c r="C560" t="s">
        <v>6</v>
      </c>
    </row>
    <row r="561" spans="1:3" ht="15">
      <c r="A561">
        <v>555</v>
      </c>
      <c r="B561" t="str">
        <f>"00575400"</f>
        <v>00575400</v>
      </c>
      <c r="C561" t="s">
        <v>6</v>
      </c>
    </row>
    <row r="562" spans="1:3" ht="15">
      <c r="A562">
        <v>556</v>
      </c>
      <c r="B562" t="str">
        <f>"00856603"</f>
        <v>00856603</v>
      </c>
      <c r="C562" t="s">
        <v>9</v>
      </c>
    </row>
    <row r="563" spans="1:3" ht="15">
      <c r="A563">
        <v>557</v>
      </c>
      <c r="B563" t="str">
        <f>"00006400"</f>
        <v>00006400</v>
      </c>
      <c r="C563" t="s">
        <v>6</v>
      </c>
    </row>
    <row r="564" spans="1:3" ht="15">
      <c r="A564">
        <v>558</v>
      </c>
      <c r="B564" t="str">
        <f>"00467132"</f>
        <v>00467132</v>
      </c>
      <c r="C564" t="s">
        <v>10</v>
      </c>
    </row>
    <row r="565" spans="1:3" ht="15">
      <c r="A565">
        <v>559</v>
      </c>
      <c r="B565" t="str">
        <f>"00853915"</f>
        <v>00853915</v>
      </c>
      <c r="C565" t="s">
        <v>9</v>
      </c>
    </row>
    <row r="566" spans="1:3" ht="15">
      <c r="A566">
        <v>560</v>
      </c>
      <c r="B566" t="str">
        <f>"00855292"</f>
        <v>00855292</v>
      </c>
      <c r="C566" t="s">
        <v>9</v>
      </c>
    </row>
    <row r="567" spans="1:3" ht="15">
      <c r="A567">
        <v>561</v>
      </c>
      <c r="B567" t="str">
        <f>"00484419"</f>
        <v>00484419</v>
      </c>
      <c r="C567" t="s">
        <v>6</v>
      </c>
    </row>
    <row r="568" spans="1:3" ht="15">
      <c r="A568">
        <v>562</v>
      </c>
      <c r="B568" t="str">
        <f>"00539117"</f>
        <v>00539117</v>
      </c>
      <c r="C568" t="s">
        <v>6</v>
      </c>
    </row>
    <row r="569" spans="1:3" ht="15">
      <c r="A569">
        <v>563</v>
      </c>
      <c r="B569" t="str">
        <f>"201601001203"</f>
        <v>201601001203</v>
      </c>
      <c r="C569" t="s">
        <v>6</v>
      </c>
    </row>
    <row r="570" spans="1:3" ht="15">
      <c r="A570">
        <v>564</v>
      </c>
      <c r="B570" t="str">
        <f>"00620250"</f>
        <v>00620250</v>
      </c>
      <c r="C570" t="s">
        <v>6</v>
      </c>
    </row>
    <row r="571" spans="1:3" ht="15">
      <c r="A571">
        <v>565</v>
      </c>
      <c r="B571" t="str">
        <f>"00853983"</f>
        <v>00853983</v>
      </c>
      <c r="C571" t="s">
        <v>6</v>
      </c>
    </row>
    <row r="572" spans="1:3" ht="15">
      <c r="A572">
        <v>566</v>
      </c>
      <c r="B572" t="str">
        <f>"200801002351"</f>
        <v>200801002351</v>
      </c>
      <c r="C572" t="s">
        <v>11</v>
      </c>
    </row>
    <row r="573" spans="1:3" ht="15">
      <c r="A573">
        <v>567</v>
      </c>
      <c r="B573" t="str">
        <f>"201412006517"</f>
        <v>201412006517</v>
      </c>
      <c r="C573" t="s">
        <v>6</v>
      </c>
    </row>
    <row r="574" spans="1:3" ht="15">
      <c r="A574">
        <v>568</v>
      </c>
      <c r="B574" t="str">
        <f>"00225034"</f>
        <v>00225034</v>
      </c>
      <c r="C574" t="s">
        <v>6</v>
      </c>
    </row>
    <row r="575" spans="1:3" ht="15">
      <c r="A575">
        <v>569</v>
      </c>
      <c r="B575" t="str">
        <f>"00438009"</f>
        <v>00438009</v>
      </c>
      <c r="C575" t="s">
        <v>6</v>
      </c>
    </row>
    <row r="576" spans="1:3" ht="15">
      <c r="A576">
        <v>570</v>
      </c>
      <c r="B576" t="str">
        <f>"00621577"</f>
        <v>00621577</v>
      </c>
      <c r="C576" t="s">
        <v>6</v>
      </c>
    </row>
    <row r="577" spans="1:3" ht="15">
      <c r="A577">
        <v>571</v>
      </c>
      <c r="B577" t="str">
        <f>"00857520"</f>
        <v>00857520</v>
      </c>
      <c r="C577" t="s">
        <v>6</v>
      </c>
    </row>
    <row r="578" spans="1:3" ht="15">
      <c r="A578">
        <v>572</v>
      </c>
      <c r="B578" t="str">
        <f>"00118829"</f>
        <v>00118829</v>
      </c>
      <c r="C578" t="s">
        <v>6</v>
      </c>
    </row>
    <row r="579" spans="1:3" ht="15">
      <c r="A579">
        <v>573</v>
      </c>
      <c r="B579" t="str">
        <f>"200810000461"</f>
        <v>200810000461</v>
      </c>
      <c r="C579" t="s">
        <v>6</v>
      </c>
    </row>
    <row r="580" spans="1:3" ht="15">
      <c r="A580">
        <v>574</v>
      </c>
      <c r="B580" t="str">
        <f>"201406002633"</f>
        <v>201406002633</v>
      </c>
      <c r="C580" t="s">
        <v>6</v>
      </c>
    </row>
    <row r="581" spans="1:3" ht="15">
      <c r="A581">
        <v>575</v>
      </c>
      <c r="B581" t="str">
        <f>"00856723"</f>
        <v>00856723</v>
      </c>
      <c r="C581" t="s">
        <v>6</v>
      </c>
    </row>
    <row r="582" spans="1:3" ht="15">
      <c r="A582">
        <v>576</v>
      </c>
      <c r="B582" t="str">
        <f>"00581045"</f>
        <v>00581045</v>
      </c>
      <c r="C582" t="s">
        <v>10</v>
      </c>
    </row>
    <row r="583" spans="1:3" ht="15">
      <c r="A583">
        <v>577</v>
      </c>
      <c r="B583" t="str">
        <f>"00803213"</f>
        <v>00803213</v>
      </c>
      <c r="C583" t="s">
        <v>9</v>
      </c>
    </row>
    <row r="584" spans="1:3" ht="15">
      <c r="A584">
        <v>578</v>
      </c>
      <c r="B584" t="str">
        <f>"201511041092"</f>
        <v>201511041092</v>
      </c>
      <c r="C584" t="s">
        <v>6</v>
      </c>
    </row>
    <row r="585" spans="1:3" ht="15">
      <c r="A585">
        <v>579</v>
      </c>
      <c r="B585" t="str">
        <f>"00625328"</f>
        <v>00625328</v>
      </c>
      <c r="C585" t="s">
        <v>6</v>
      </c>
    </row>
    <row r="586" spans="1:3" ht="15">
      <c r="A586">
        <v>580</v>
      </c>
      <c r="B586" t="str">
        <f>"00445126"</f>
        <v>00445126</v>
      </c>
      <c r="C586" t="s">
        <v>6</v>
      </c>
    </row>
    <row r="587" spans="1:3" ht="15">
      <c r="A587">
        <v>581</v>
      </c>
      <c r="B587" t="str">
        <f>"00785395"</f>
        <v>00785395</v>
      </c>
      <c r="C587" t="s">
        <v>6</v>
      </c>
    </row>
    <row r="588" spans="1:3" ht="15">
      <c r="A588">
        <v>582</v>
      </c>
      <c r="B588" t="str">
        <f>"00594206"</f>
        <v>00594206</v>
      </c>
      <c r="C588" t="s">
        <v>6</v>
      </c>
    </row>
    <row r="589" spans="1:3" ht="15">
      <c r="A589">
        <v>583</v>
      </c>
      <c r="B589" t="str">
        <f>"00764527"</f>
        <v>00764527</v>
      </c>
      <c r="C589" t="s">
        <v>6</v>
      </c>
    </row>
    <row r="590" spans="1:3" ht="15">
      <c r="A590">
        <v>584</v>
      </c>
      <c r="B590" t="str">
        <f>"00541945"</f>
        <v>00541945</v>
      </c>
      <c r="C590" t="s">
        <v>10</v>
      </c>
    </row>
    <row r="591" spans="1:3" ht="15">
      <c r="A591">
        <v>585</v>
      </c>
      <c r="B591" t="str">
        <f>"00856240"</f>
        <v>00856240</v>
      </c>
      <c r="C591" t="s">
        <v>7</v>
      </c>
    </row>
    <row r="592" spans="1:3" ht="15">
      <c r="A592">
        <v>586</v>
      </c>
      <c r="B592" t="str">
        <f>"00596937"</f>
        <v>00596937</v>
      </c>
      <c r="C592" t="s">
        <v>15</v>
      </c>
    </row>
    <row r="593" spans="1:3" ht="15">
      <c r="A593">
        <v>587</v>
      </c>
      <c r="B593" t="str">
        <f>"00857275"</f>
        <v>00857275</v>
      </c>
      <c r="C593" t="s">
        <v>6</v>
      </c>
    </row>
    <row r="594" spans="1:3" ht="15">
      <c r="A594">
        <v>588</v>
      </c>
      <c r="B594" t="str">
        <f>"00855245"</f>
        <v>00855245</v>
      </c>
      <c r="C594" t="s">
        <v>6</v>
      </c>
    </row>
    <row r="595" spans="1:3" ht="15">
      <c r="A595">
        <v>589</v>
      </c>
      <c r="B595" t="str">
        <f>"00854095"</f>
        <v>00854095</v>
      </c>
      <c r="C595" t="s">
        <v>6</v>
      </c>
    </row>
    <row r="596" spans="1:3" ht="15">
      <c r="A596">
        <v>590</v>
      </c>
      <c r="B596" t="str">
        <f>"00604170"</f>
        <v>00604170</v>
      </c>
      <c r="C596" t="s">
        <v>6</v>
      </c>
    </row>
    <row r="597" spans="1:3" ht="15">
      <c r="A597">
        <v>591</v>
      </c>
      <c r="B597" t="str">
        <f>"00607430"</f>
        <v>00607430</v>
      </c>
      <c r="C597" t="s">
        <v>6</v>
      </c>
    </row>
    <row r="598" spans="1:3" ht="15">
      <c r="A598">
        <v>592</v>
      </c>
      <c r="B598" t="str">
        <f>"00479892"</f>
        <v>00479892</v>
      </c>
      <c r="C598" t="s">
        <v>6</v>
      </c>
    </row>
    <row r="599" spans="1:3" ht="15">
      <c r="A599">
        <v>593</v>
      </c>
      <c r="B599" t="str">
        <f>"00542671"</f>
        <v>00542671</v>
      </c>
      <c r="C599" t="s">
        <v>6</v>
      </c>
    </row>
    <row r="600" spans="1:3" ht="15">
      <c r="A600">
        <v>594</v>
      </c>
      <c r="B600" t="str">
        <f>"00455722"</f>
        <v>00455722</v>
      </c>
      <c r="C600" t="s">
        <v>6</v>
      </c>
    </row>
    <row r="601" spans="1:3" ht="15">
      <c r="A601">
        <v>595</v>
      </c>
      <c r="B601" t="str">
        <f>"00508708"</f>
        <v>00508708</v>
      </c>
      <c r="C601" t="s">
        <v>6</v>
      </c>
    </row>
    <row r="602" spans="1:3" ht="15">
      <c r="A602">
        <v>596</v>
      </c>
      <c r="B602" t="str">
        <f>"00857609"</f>
        <v>00857609</v>
      </c>
      <c r="C602" t="s">
        <v>9</v>
      </c>
    </row>
    <row r="603" spans="1:3" ht="15">
      <c r="A603">
        <v>597</v>
      </c>
      <c r="B603" t="str">
        <f>"00572026"</f>
        <v>00572026</v>
      </c>
      <c r="C603" t="s">
        <v>7</v>
      </c>
    </row>
    <row r="604" spans="1:3" ht="15">
      <c r="A604">
        <v>598</v>
      </c>
      <c r="B604" t="str">
        <f>"201409003952"</f>
        <v>201409003952</v>
      </c>
      <c r="C604" t="s">
        <v>6</v>
      </c>
    </row>
    <row r="605" spans="1:3" ht="15">
      <c r="A605">
        <v>599</v>
      </c>
      <c r="B605" t="str">
        <f>"00542398"</f>
        <v>00542398</v>
      </c>
      <c r="C605" t="s">
        <v>6</v>
      </c>
    </row>
    <row r="606" spans="1:3" ht="15">
      <c r="A606">
        <v>600</v>
      </c>
      <c r="B606" t="str">
        <f>"00563635"</f>
        <v>00563635</v>
      </c>
      <c r="C606" t="s">
        <v>10</v>
      </c>
    </row>
    <row r="607" spans="1:3" ht="15">
      <c r="A607">
        <v>601</v>
      </c>
      <c r="B607" t="str">
        <f>"00438565"</f>
        <v>00438565</v>
      </c>
      <c r="C607" t="s">
        <v>6</v>
      </c>
    </row>
    <row r="608" spans="1:3" ht="15">
      <c r="A608">
        <v>602</v>
      </c>
      <c r="B608" t="str">
        <f>"00854728"</f>
        <v>00854728</v>
      </c>
      <c r="C608" t="s">
        <v>7</v>
      </c>
    </row>
    <row r="609" spans="1:3" ht="15">
      <c r="A609">
        <v>603</v>
      </c>
      <c r="B609" t="str">
        <f>"00018018"</f>
        <v>00018018</v>
      </c>
      <c r="C609" t="s">
        <v>6</v>
      </c>
    </row>
    <row r="610" spans="1:3" ht="15">
      <c r="A610">
        <v>604</v>
      </c>
      <c r="B610" t="str">
        <f>"00571667"</f>
        <v>00571667</v>
      </c>
      <c r="C610" t="s">
        <v>6</v>
      </c>
    </row>
    <row r="611" spans="1:3" ht="15">
      <c r="A611">
        <v>605</v>
      </c>
      <c r="B611" t="str">
        <f>"00012551"</f>
        <v>00012551</v>
      </c>
      <c r="C611" t="s">
        <v>6</v>
      </c>
    </row>
    <row r="612" spans="1:3" ht="15">
      <c r="A612">
        <v>606</v>
      </c>
      <c r="B612" t="str">
        <f>"200802007365"</f>
        <v>200802007365</v>
      </c>
      <c r="C612" t="s">
        <v>6</v>
      </c>
    </row>
    <row r="613" spans="1:3" ht="15">
      <c r="A613">
        <v>607</v>
      </c>
      <c r="B613" t="str">
        <f>"00552289"</f>
        <v>00552289</v>
      </c>
      <c r="C613" t="s">
        <v>6</v>
      </c>
    </row>
    <row r="614" spans="1:3" ht="15">
      <c r="A614">
        <v>608</v>
      </c>
      <c r="B614" t="str">
        <f>"201304001084"</f>
        <v>201304001084</v>
      </c>
      <c r="C614" t="s">
        <v>7</v>
      </c>
    </row>
    <row r="615" spans="1:3" ht="15">
      <c r="A615">
        <v>609</v>
      </c>
      <c r="B615" t="str">
        <f>"00466575"</f>
        <v>00466575</v>
      </c>
      <c r="C615" t="s">
        <v>6</v>
      </c>
    </row>
    <row r="616" spans="1:3" ht="15">
      <c r="A616">
        <v>610</v>
      </c>
      <c r="B616" t="str">
        <f>"00783412"</f>
        <v>00783412</v>
      </c>
      <c r="C616" t="s">
        <v>6</v>
      </c>
    </row>
    <row r="617" spans="1:3" ht="15">
      <c r="A617">
        <v>611</v>
      </c>
      <c r="B617" t="str">
        <f>"00600233"</f>
        <v>00600233</v>
      </c>
      <c r="C617" t="s">
        <v>7</v>
      </c>
    </row>
    <row r="618" spans="1:3" ht="15">
      <c r="A618">
        <v>612</v>
      </c>
      <c r="B618" t="str">
        <f>"00839326"</f>
        <v>00839326</v>
      </c>
      <c r="C618" t="s">
        <v>6</v>
      </c>
    </row>
    <row r="619" spans="1:3" ht="15">
      <c r="A619">
        <v>613</v>
      </c>
      <c r="B619" t="str">
        <f>"00590940"</f>
        <v>00590940</v>
      </c>
      <c r="C619" t="s">
        <v>6</v>
      </c>
    </row>
    <row r="620" spans="1:3" ht="15">
      <c r="A620">
        <v>614</v>
      </c>
      <c r="B620" t="str">
        <f>"00570108"</f>
        <v>00570108</v>
      </c>
      <c r="C620" t="s">
        <v>6</v>
      </c>
    </row>
    <row r="621" spans="1:3" ht="15">
      <c r="A621">
        <v>615</v>
      </c>
      <c r="B621" t="str">
        <f>"00073894"</f>
        <v>00073894</v>
      </c>
      <c r="C621" t="s">
        <v>6</v>
      </c>
    </row>
    <row r="622" spans="1:3" ht="15">
      <c r="A622">
        <v>616</v>
      </c>
      <c r="B622" t="str">
        <f>"00119648"</f>
        <v>00119648</v>
      </c>
      <c r="C622" t="s">
        <v>6</v>
      </c>
    </row>
    <row r="623" spans="1:3" ht="15">
      <c r="A623">
        <v>617</v>
      </c>
      <c r="B623" t="str">
        <f>"201208000012"</f>
        <v>201208000012</v>
      </c>
      <c r="C623" t="s">
        <v>6</v>
      </c>
    </row>
    <row r="624" spans="1:3" ht="15">
      <c r="A624">
        <v>618</v>
      </c>
      <c r="B624" t="str">
        <f>"00482940"</f>
        <v>00482940</v>
      </c>
      <c r="C624" t="s">
        <v>6</v>
      </c>
    </row>
    <row r="625" spans="1:3" ht="15">
      <c r="A625">
        <v>619</v>
      </c>
      <c r="B625" t="str">
        <f>"00026441"</f>
        <v>00026441</v>
      </c>
      <c r="C625" t="s">
        <v>9</v>
      </c>
    </row>
    <row r="626" spans="1:3" ht="15">
      <c r="A626">
        <v>620</v>
      </c>
      <c r="B626" t="str">
        <f>"00019004"</f>
        <v>00019004</v>
      </c>
      <c r="C626" t="s">
        <v>9</v>
      </c>
    </row>
    <row r="627" spans="1:3" ht="15">
      <c r="A627">
        <v>621</v>
      </c>
      <c r="B627" t="str">
        <f>"00689949"</f>
        <v>00689949</v>
      </c>
      <c r="C627" t="s">
        <v>6</v>
      </c>
    </row>
    <row r="628" spans="1:3" ht="15">
      <c r="A628">
        <v>622</v>
      </c>
      <c r="B628" t="str">
        <f>"00638389"</f>
        <v>00638389</v>
      </c>
      <c r="C628" t="s">
        <v>6</v>
      </c>
    </row>
    <row r="629" spans="1:3" ht="15">
      <c r="A629">
        <v>623</v>
      </c>
      <c r="B629" t="str">
        <f>"00630048"</f>
        <v>00630048</v>
      </c>
      <c r="C629" t="s">
        <v>6</v>
      </c>
    </row>
    <row r="630" spans="1:3" ht="15">
      <c r="A630">
        <v>624</v>
      </c>
      <c r="B630" t="str">
        <f>"00120501"</f>
        <v>00120501</v>
      </c>
      <c r="C630" t="s">
        <v>6</v>
      </c>
    </row>
    <row r="631" spans="1:3" ht="15">
      <c r="A631">
        <v>625</v>
      </c>
      <c r="B631" t="str">
        <f>"00638110"</f>
        <v>00638110</v>
      </c>
      <c r="C631" t="s">
        <v>7</v>
      </c>
    </row>
    <row r="632" spans="1:3" ht="15">
      <c r="A632">
        <v>626</v>
      </c>
      <c r="B632" t="str">
        <f>"00149727"</f>
        <v>00149727</v>
      </c>
      <c r="C632" t="s">
        <v>6</v>
      </c>
    </row>
    <row r="633" spans="1:3" ht="15">
      <c r="A633">
        <v>627</v>
      </c>
      <c r="B633" t="str">
        <f>"201406010053"</f>
        <v>201406010053</v>
      </c>
      <c r="C633" t="s">
        <v>6</v>
      </c>
    </row>
    <row r="634" spans="1:3" ht="15">
      <c r="A634">
        <v>628</v>
      </c>
      <c r="B634" t="str">
        <f>"20160706592"</f>
        <v>20160706592</v>
      </c>
      <c r="C634" t="s">
        <v>6</v>
      </c>
    </row>
    <row r="635" spans="1:3" ht="15">
      <c r="A635">
        <v>629</v>
      </c>
      <c r="B635" t="str">
        <f>"00856365"</f>
        <v>00856365</v>
      </c>
      <c r="C635" t="s">
        <v>6</v>
      </c>
    </row>
    <row r="636" spans="1:3" ht="15">
      <c r="A636">
        <v>630</v>
      </c>
      <c r="B636" t="str">
        <f>"00771276"</f>
        <v>00771276</v>
      </c>
      <c r="C636" t="s">
        <v>11</v>
      </c>
    </row>
    <row r="637" spans="1:3" ht="15">
      <c r="A637">
        <v>631</v>
      </c>
      <c r="B637" t="str">
        <f>"00553009"</f>
        <v>00553009</v>
      </c>
      <c r="C637" t="s">
        <v>6</v>
      </c>
    </row>
    <row r="638" spans="1:3" ht="15">
      <c r="A638">
        <v>632</v>
      </c>
      <c r="B638" t="str">
        <f>"00594063"</f>
        <v>00594063</v>
      </c>
      <c r="C638" t="s">
        <v>6</v>
      </c>
    </row>
    <row r="639" spans="1:3" ht="15">
      <c r="A639">
        <v>633</v>
      </c>
      <c r="B639" t="str">
        <f>"00856911"</f>
        <v>00856911</v>
      </c>
      <c r="C639" t="s">
        <v>6</v>
      </c>
    </row>
    <row r="640" spans="1:3" ht="15">
      <c r="A640">
        <v>634</v>
      </c>
      <c r="B640" t="str">
        <f>"00855448"</f>
        <v>00855448</v>
      </c>
      <c r="C640" t="s">
        <v>6</v>
      </c>
    </row>
    <row r="641" spans="1:3" ht="15">
      <c r="A641">
        <v>635</v>
      </c>
      <c r="B641" t="str">
        <f>"00556409"</f>
        <v>00556409</v>
      </c>
      <c r="C641" t="s">
        <v>7</v>
      </c>
    </row>
    <row r="642" spans="1:3" ht="15">
      <c r="A642">
        <v>636</v>
      </c>
      <c r="B642" t="str">
        <f>"00573981"</f>
        <v>00573981</v>
      </c>
      <c r="C642" t="s">
        <v>6</v>
      </c>
    </row>
    <row r="643" spans="1:3" ht="15">
      <c r="A643">
        <v>637</v>
      </c>
      <c r="B643" t="str">
        <f>"00630249"</f>
        <v>00630249</v>
      </c>
      <c r="C643" t="s">
        <v>6</v>
      </c>
    </row>
    <row r="644" spans="1:3" ht="15">
      <c r="A644">
        <v>638</v>
      </c>
      <c r="B644" t="str">
        <f>"00070238"</f>
        <v>00070238</v>
      </c>
      <c r="C644" t="s">
        <v>6</v>
      </c>
    </row>
    <row r="645" spans="1:3" ht="15">
      <c r="A645">
        <v>639</v>
      </c>
      <c r="B645" t="str">
        <f>"00510488"</f>
        <v>00510488</v>
      </c>
      <c r="C645" t="s">
        <v>6</v>
      </c>
    </row>
    <row r="646" spans="1:3" ht="15">
      <c r="A646">
        <v>640</v>
      </c>
      <c r="B646" t="str">
        <f>"00652512"</f>
        <v>00652512</v>
      </c>
      <c r="C646" t="s">
        <v>6</v>
      </c>
    </row>
    <row r="647" spans="1:3" ht="15">
      <c r="A647">
        <v>641</v>
      </c>
      <c r="B647" t="str">
        <f>"00599720"</f>
        <v>00599720</v>
      </c>
      <c r="C647" t="s">
        <v>7</v>
      </c>
    </row>
    <row r="648" spans="1:3" ht="15">
      <c r="A648">
        <v>642</v>
      </c>
      <c r="B648" t="str">
        <f>"00802886"</f>
        <v>00802886</v>
      </c>
      <c r="C648" t="s">
        <v>14</v>
      </c>
    </row>
    <row r="649" spans="1:3" ht="15">
      <c r="A649">
        <v>643</v>
      </c>
      <c r="B649" t="str">
        <f>"00801845"</f>
        <v>00801845</v>
      </c>
      <c r="C649" t="s">
        <v>6</v>
      </c>
    </row>
    <row r="650" spans="1:3" ht="15">
      <c r="A650">
        <v>644</v>
      </c>
      <c r="B650" t="str">
        <f>"00325042"</f>
        <v>00325042</v>
      </c>
      <c r="C650" t="s">
        <v>6</v>
      </c>
    </row>
    <row r="651" spans="1:3" ht="15">
      <c r="A651">
        <v>645</v>
      </c>
      <c r="B651" t="str">
        <f>"00567183"</f>
        <v>00567183</v>
      </c>
      <c r="C651" t="s">
        <v>6</v>
      </c>
    </row>
    <row r="652" spans="1:3" ht="15">
      <c r="A652">
        <v>646</v>
      </c>
      <c r="B652" t="str">
        <f>"201102000218"</f>
        <v>201102000218</v>
      </c>
      <c r="C652" t="s">
        <v>6</v>
      </c>
    </row>
    <row r="653" spans="1:3" ht="15">
      <c r="A653">
        <v>647</v>
      </c>
      <c r="B653" t="str">
        <f>"00856027"</f>
        <v>00856027</v>
      </c>
      <c r="C653" t="s">
        <v>6</v>
      </c>
    </row>
    <row r="654" spans="1:3" ht="15">
      <c r="A654">
        <v>648</v>
      </c>
      <c r="B654" t="str">
        <f>"201406018611"</f>
        <v>201406018611</v>
      </c>
      <c r="C654" t="s">
        <v>6</v>
      </c>
    </row>
    <row r="655" spans="1:3" ht="15">
      <c r="A655">
        <v>649</v>
      </c>
      <c r="B655" t="str">
        <f>"00596087"</f>
        <v>00596087</v>
      </c>
      <c r="C655" t="s">
        <v>7</v>
      </c>
    </row>
    <row r="656" spans="1:3" ht="15">
      <c r="A656">
        <v>650</v>
      </c>
      <c r="B656" t="str">
        <f>"00727710"</f>
        <v>00727710</v>
      </c>
      <c r="C656" t="s">
        <v>6</v>
      </c>
    </row>
    <row r="657" spans="1:3" ht="15">
      <c r="A657">
        <v>651</v>
      </c>
      <c r="B657" t="str">
        <f>"00603256"</f>
        <v>00603256</v>
      </c>
      <c r="C657" t="s">
        <v>6</v>
      </c>
    </row>
    <row r="658" spans="1:3" ht="15">
      <c r="A658">
        <v>652</v>
      </c>
      <c r="B658" t="str">
        <f>"00328808"</f>
        <v>00328808</v>
      </c>
      <c r="C658" t="s">
        <v>6</v>
      </c>
    </row>
    <row r="659" spans="1:3" ht="15">
      <c r="A659">
        <v>653</v>
      </c>
      <c r="B659" t="str">
        <f>"00532507"</f>
        <v>00532507</v>
      </c>
      <c r="C659" t="s">
        <v>10</v>
      </c>
    </row>
    <row r="660" spans="1:3" ht="15">
      <c r="A660">
        <v>654</v>
      </c>
      <c r="B660" t="str">
        <f>"00856490"</f>
        <v>00856490</v>
      </c>
      <c r="C660" t="s">
        <v>6</v>
      </c>
    </row>
    <row r="661" spans="1:3" ht="15">
      <c r="A661">
        <v>655</v>
      </c>
      <c r="B661" t="str">
        <f>"201510002547"</f>
        <v>201510002547</v>
      </c>
      <c r="C661" t="s">
        <v>6</v>
      </c>
    </row>
    <row r="662" spans="1:3" ht="15">
      <c r="A662">
        <v>656</v>
      </c>
      <c r="B662" t="str">
        <f>"200812000257"</f>
        <v>200812000257</v>
      </c>
      <c r="C662" t="s">
        <v>10</v>
      </c>
    </row>
    <row r="663" spans="1:3" ht="15">
      <c r="A663">
        <v>657</v>
      </c>
      <c r="B663" t="str">
        <f>"00560268"</f>
        <v>00560268</v>
      </c>
      <c r="C663" t="s">
        <v>6</v>
      </c>
    </row>
    <row r="664" spans="1:3" ht="15">
      <c r="A664">
        <v>658</v>
      </c>
      <c r="B664" t="str">
        <f>"00570688"</f>
        <v>00570688</v>
      </c>
      <c r="C664" t="s">
        <v>6</v>
      </c>
    </row>
    <row r="665" spans="1:3" ht="15">
      <c r="A665">
        <v>659</v>
      </c>
      <c r="B665" t="str">
        <f>"00856089"</f>
        <v>00856089</v>
      </c>
      <c r="C665" t="s">
        <v>6</v>
      </c>
    </row>
    <row r="666" spans="1:3" ht="15">
      <c r="A666">
        <v>660</v>
      </c>
      <c r="B666" t="str">
        <f>"00509953"</f>
        <v>00509953</v>
      </c>
      <c r="C666" t="s">
        <v>6</v>
      </c>
    </row>
    <row r="667" spans="1:3" ht="15">
      <c r="A667">
        <v>661</v>
      </c>
      <c r="B667" t="str">
        <f>"00495690"</f>
        <v>00495690</v>
      </c>
      <c r="C667" t="s">
        <v>6</v>
      </c>
    </row>
    <row r="668" spans="1:3" ht="15">
      <c r="A668">
        <v>662</v>
      </c>
      <c r="B668" t="str">
        <f>"00634725"</f>
        <v>00634725</v>
      </c>
      <c r="C668" t="s">
        <v>6</v>
      </c>
    </row>
    <row r="669" spans="1:3" ht="15">
      <c r="A669">
        <v>663</v>
      </c>
      <c r="B669" t="str">
        <f>"201510003662"</f>
        <v>201510003662</v>
      </c>
      <c r="C669" t="s">
        <v>6</v>
      </c>
    </row>
    <row r="670" spans="1:3" ht="15">
      <c r="A670">
        <v>664</v>
      </c>
      <c r="B670" t="str">
        <f>"00640973"</f>
        <v>00640973</v>
      </c>
      <c r="C670" t="s">
        <v>7</v>
      </c>
    </row>
    <row r="671" spans="1:3" ht="15">
      <c r="A671">
        <v>665</v>
      </c>
      <c r="B671" t="str">
        <f>"00842700"</f>
        <v>00842700</v>
      </c>
      <c r="C671" t="s">
        <v>14</v>
      </c>
    </row>
    <row r="672" spans="1:3" ht="15">
      <c r="A672">
        <v>666</v>
      </c>
      <c r="B672" t="str">
        <f>"00499445"</f>
        <v>00499445</v>
      </c>
      <c r="C672" t="s">
        <v>6</v>
      </c>
    </row>
    <row r="673" spans="1:3" ht="15">
      <c r="A673">
        <v>667</v>
      </c>
      <c r="B673" t="str">
        <f>"00644601"</f>
        <v>00644601</v>
      </c>
      <c r="C673" t="s">
        <v>6</v>
      </c>
    </row>
    <row r="674" spans="1:3" ht="15">
      <c r="A674">
        <v>668</v>
      </c>
      <c r="B674" t="str">
        <f>"00572173"</f>
        <v>00572173</v>
      </c>
      <c r="C674" t="s">
        <v>6</v>
      </c>
    </row>
    <row r="675" spans="1:3" ht="15">
      <c r="A675">
        <v>669</v>
      </c>
      <c r="B675" t="str">
        <f>"00588499"</f>
        <v>00588499</v>
      </c>
      <c r="C675" t="s">
        <v>6</v>
      </c>
    </row>
    <row r="676" spans="1:3" ht="15">
      <c r="A676">
        <v>670</v>
      </c>
      <c r="B676" t="str">
        <f>"00594661"</f>
        <v>00594661</v>
      </c>
      <c r="C676" t="s">
        <v>6</v>
      </c>
    </row>
    <row r="677" spans="1:3" ht="15">
      <c r="A677">
        <v>671</v>
      </c>
      <c r="B677" t="str">
        <f>"00726608"</f>
        <v>00726608</v>
      </c>
      <c r="C677" t="s">
        <v>14</v>
      </c>
    </row>
    <row r="678" spans="1:3" ht="15">
      <c r="A678">
        <v>672</v>
      </c>
      <c r="B678" t="str">
        <f>"00555188"</f>
        <v>00555188</v>
      </c>
      <c r="C678" t="s">
        <v>6</v>
      </c>
    </row>
    <row r="679" spans="1:3" ht="15">
      <c r="A679">
        <v>673</v>
      </c>
      <c r="B679" t="str">
        <f>"00822562"</f>
        <v>00822562</v>
      </c>
      <c r="C679" t="s">
        <v>8</v>
      </c>
    </row>
    <row r="680" spans="1:3" ht="15">
      <c r="A680">
        <v>674</v>
      </c>
      <c r="B680" t="str">
        <f>"00556230"</f>
        <v>00556230</v>
      </c>
      <c r="C680" t="s">
        <v>6</v>
      </c>
    </row>
    <row r="681" spans="1:3" ht="15">
      <c r="A681">
        <v>675</v>
      </c>
      <c r="B681" t="str">
        <f>"201107000063"</f>
        <v>201107000063</v>
      </c>
      <c r="C681" t="s">
        <v>6</v>
      </c>
    </row>
    <row r="682" spans="1:3" ht="15">
      <c r="A682">
        <v>676</v>
      </c>
      <c r="B682" t="str">
        <f>"00649162"</f>
        <v>00649162</v>
      </c>
      <c r="C682" t="s">
        <v>9</v>
      </c>
    </row>
    <row r="683" spans="1:3" ht="15">
      <c r="A683">
        <v>677</v>
      </c>
      <c r="B683" t="str">
        <f>"201406008106"</f>
        <v>201406008106</v>
      </c>
      <c r="C683" t="s">
        <v>6</v>
      </c>
    </row>
    <row r="684" spans="1:3" ht="15">
      <c r="A684">
        <v>678</v>
      </c>
      <c r="B684" t="str">
        <f>"201504000364"</f>
        <v>201504000364</v>
      </c>
      <c r="C684" t="s">
        <v>6</v>
      </c>
    </row>
    <row r="685" spans="1:3" ht="15">
      <c r="A685">
        <v>679</v>
      </c>
      <c r="B685" t="str">
        <f>"00140881"</f>
        <v>00140881</v>
      </c>
      <c r="C685" t="s">
        <v>9</v>
      </c>
    </row>
    <row r="686" spans="1:3" ht="15">
      <c r="A686">
        <v>680</v>
      </c>
      <c r="B686" t="str">
        <f>"201309000154"</f>
        <v>201309000154</v>
      </c>
      <c r="C686" t="s">
        <v>6</v>
      </c>
    </row>
    <row r="687" spans="1:3" ht="15">
      <c r="A687">
        <v>681</v>
      </c>
      <c r="B687" t="str">
        <f>"00771923"</f>
        <v>00771923</v>
      </c>
      <c r="C687" t="s">
        <v>6</v>
      </c>
    </row>
    <row r="688" spans="1:3" ht="15">
      <c r="A688">
        <v>682</v>
      </c>
      <c r="B688" t="str">
        <f>"00601424"</f>
        <v>00601424</v>
      </c>
      <c r="C688" t="s">
        <v>14</v>
      </c>
    </row>
    <row r="689" spans="1:3" ht="15">
      <c r="A689">
        <v>683</v>
      </c>
      <c r="B689" t="str">
        <f>"00473125"</f>
        <v>00473125</v>
      </c>
      <c r="C689" t="s">
        <v>6</v>
      </c>
    </row>
    <row r="690" spans="1:3" ht="15">
      <c r="A690">
        <v>684</v>
      </c>
      <c r="B690" t="str">
        <f>"00579691"</f>
        <v>00579691</v>
      </c>
      <c r="C690" t="s">
        <v>6</v>
      </c>
    </row>
    <row r="691" spans="1:3" ht="15">
      <c r="A691">
        <v>685</v>
      </c>
      <c r="B691" t="str">
        <f>"00233803"</f>
        <v>00233803</v>
      </c>
      <c r="C691" t="s">
        <v>6</v>
      </c>
    </row>
    <row r="692" spans="1:3" ht="15">
      <c r="A692">
        <v>686</v>
      </c>
      <c r="B692" t="str">
        <f>"00478101"</f>
        <v>00478101</v>
      </c>
      <c r="C692" t="s">
        <v>6</v>
      </c>
    </row>
    <row r="693" spans="1:3" ht="15">
      <c r="A693">
        <v>687</v>
      </c>
      <c r="B693" t="str">
        <f>"00241740"</f>
        <v>00241740</v>
      </c>
      <c r="C693" t="s">
        <v>6</v>
      </c>
    </row>
    <row r="694" spans="1:3" ht="15">
      <c r="A694">
        <v>688</v>
      </c>
      <c r="B694" t="str">
        <f>"00569323"</f>
        <v>00569323</v>
      </c>
      <c r="C694" t="s">
        <v>7</v>
      </c>
    </row>
    <row r="695" spans="1:3" ht="15">
      <c r="A695">
        <v>689</v>
      </c>
      <c r="B695" t="str">
        <f>"00225329"</f>
        <v>00225329</v>
      </c>
      <c r="C695" t="s">
        <v>9</v>
      </c>
    </row>
    <row r="696" spans="1:3" ht="15">
      <c r="A696">
        <v>690</v>
      </c>
      <c r="B696" t="str">
        <f>"00856687"</f>
        <v>00856687</v>
      </c>
      <c r="C696" t="s">
        <v>6</v>
      </c>
    </row>
    <row r="697" spans="1:3" ht="15">
      <c r="A697">
        <v>691</v>
      </c>
      <c r="B697" t="str">
        <f>"00300003"</f>
        <v>00300003</v>
      </c>
      <c r="C697" t="s">
        <v>6</v>
      </c>
    </row>
    <row r="698" spans="1:3" ht="15">
      <c r="A698">
        <v>692</v>
      </c>
      <c r="B698" t="str">
        <f>"201401000355"</f>
        <v>201401000355</v>
      </c>
      <c r="C698" t="s">
        <v>6</v>
      </c>
    </row>
    <row r="699" spans="1:3" ht="15">
      <c r="A699">
        <v>693</v>
      </c>
      <c r="B699" t="str">
        <f>"00840239"</f>
        <v>00840239</v>
      </c>
      <c r="C699" t="s">
        <v>6</v>
      </c>
    </row>
    <row r="700" spans="1:3" ht="15">
      <c r="A700">
        <v>694</v>
      </c>
      <c r="B700" t="str">
        <f>"00804319"</f>
        <v>00804319</v>
      </c>
      <c r="C700" t="s">
        <v>6</v>
      </c>
    </row>
    <row r="701" spans="1:3" ht="15">
      <c r="A701">
        <v>695</v>
      </c>
      <c r="B701" t="str">
        <f>"00580632"</f>
        <v>00580632</v>
      </c>
      <c r="C701" t="s">
        <v>6</v>
      </c>
    </row>
    <row r="702" spans="1:3" ht="15">
      <c r="A702">
        <v>696</v>
      </c>
      <c r="B702" t="str">
        <f>"00528459"</f>
        <v>00528459</v>
      </c>
      <c r="C702" t="s">
        <v>10</v>
      </c>
    </row>
    <row r="703" spans="1:3" ht="15">
      <c r="A703">
        <v>697</v>
      </c>
      <c r="B703" t="str">
        <f>"00511299"</f>
        <v>00511299</v>
      </c>
      <c r="C703" t="s">
        <v>6</v>
      </c>
    </row>
    <row r="704" spans="1:3" ht="15">
      <c r="A704">
        <v>698</v>
      </c>
      <c r="B704" t="str">
        <f>"00604507"</f>
        <v>00604507</v>
      </c>
      <c r="C704" t="s">
        <v>6</v>
      </c>
    </row>
    <row r="705" spans="1:3" ht="15">
      <c r="A705">
        <v>699</v>
      </c>
      <c r="B705" t="str">
        <f>"00834552"</f>
        <v>00834552</v>
      </c>
      <c r="C705" t="s">
        <v>6</v>
      </c>
    </row>
    <row r="706" spans="1:3" ht="15">
      <c r="A706">
        <v>700</v>
      </c>
      <c r="B706" t="str">
        <f>"00856272"</f>
        <v>00856272</v>
      </c>
      <c r="C706" t="s">
        <v>11</v>
      </c>
    </row>
    <row r="707" spans="1:3" ht="15">
      <c r="A707">
        <v>701</v>
      </c>
      <c r="B707" t="str">
        <f>"00596588"</f>
        <v>00596588</v>
      </c>
      <c r="C707" t="s">
        <v>6</v>
      </c>
    </row>
    <row r="708" spans="1:3" ht="15">
      <c r="A708">
        <v>702</v>
      </c>
      <c r="B708" t="str">
        <f>"00557560"</f>
        <v>00557560</v>
      </c>
      <c r="C708" t="s">
        <v>6</v>
      </c>
    </row>
    <row r="709" spans="1:3" ht="15">
      <c r="A709">
        <v>703</v>
      </c>
      <c r="B709" t="str">
        <f>"00763751"</f>
        <v>00763751</v>
      </c>
      <c r="C709" t="s">
        <v>6</v>
      </c>
    </row>
    <row r="710" spans="1:3" ht="15">
      <c r="A710">
        <v>704</v>
      </c>
      <c r="B710" t="str">
        <f>"201405001230"</f>
        <v>201405001230</v>
      </c>
      <c r="C710" t="s">
        <v>6</v>
      </c>
    </row>
    <row r="711" spans="1:3" ht="15">
      <c r="A711">
        <v>705</v>
      </c>
      <c r="B711" t="str">
        <f>"00221771"</f>
        <v>00221771</v>
      </c>
      <c r="C711" t="s">
        <v>6</v>
      </c>
    </row>
    <row r="712" spans="1:3" ht="15">
      <c r="A712">
        <v>706</v>
      </c>
      <c r="B712" t="str">
        <f>"00615283"</f>
        <v>00615283</v>
      </c>
      <c r="C712" t="s">
        <v>6</v>
      </c>
    </row>
    <row r="713" spans="1:3" ht="15">
      <c r="A713">
        <v>707</v>
      </c>
      <c r="B713" t="str">
        <f>"00856638"</f>
        <v>00856638</v>
      </c>
      <c r="C713" t="s">
        <v>6</v>
      </c>
    </row>
    <row r="714" spans="1:3" ht="15">
      <c r="A714">
        <v>708</v>
      </c>
      <c r="B714" t="str">
        <f>"00837244"</f>
        <v>00837244</v>
      </c>
      <c r="C714" t="s">
        <v>11</v>
      </c>
    </row>
    <row r="715" spans="1:3" ht="15">
      <c r="A715">
        <v>709</v>
      </c>
      <c r="B715" t="str">
        <f>"00667900"</f>
        <v>00667900</v>
      </c>
      <c r="C715" t="s">
        <v>7</v>
      </c>
    </row>
    <row r="716" spans="1:3" ht="15">
      <c r="A716">
        <v>710</v>
      </c>
      <c r="B716" t="str">
        <f>"201412006716"</f>
        <v>201412006716</v>
      </c>
      <c r="C716" t="s">
        <v>6</v>
      </c>
    </row>
    <row r="717" spans="1:3" ht="15">
      <c r="A717">
        <v>711</v>
      </c>
      <c r="B717" t="str">
        <f>"00490760"</f>
        <v>00490760</v>
      </c>
      <c r="C717" t="s">
        <v>9</v>
      </c>
    </row>
    <row r="718" spans="1:3" ht="15">
      <c r="A718">
        <v>712</v>
      </c>
      <c r="B718" t="str">
        <f>"201602000160"</f>
        <v>201602000160</v>
      </c>
      <c r="C718" t="s">
        <v>6</v>
      </c>
    </row>
    <row r="719" spans="1:3" ht="15">
      <c r="A719">
        <v>713</v>
      </c>
      <c r="B719" t="str">
        <f>"00240062"</f>
        <v>00240062</v>
      </c>
      <c r="C719" t="s">
        <v>6</v>
      </c>
    </row>
    <row r="720" spans="1:3" ht="15">
      <c r="A720">
        <v>714</v>
      </c>
      <c r="B720" t="str">
        <f>"201402000285"</f>
        <v>201402000285</v>
      </c>
      <c r="C720" t="s">
        <v>6</v>
      </c>
    </row>
    <row r="721" spans="1:3" ht="15">
      <c r="A721">
        <v>715</v>
      </c>
      <c r="B721" t="str">
        <f>"00718629"</f>
        <v>00718629</v>
      </c>
      <c r="C721" t="s">
        <v>6</v>
      </c>
    </row>
    <row r="722" spans="1:3" ht="15">
      <c r="A722">
        <v>716</v>
      </c>
      <c r="B722" t="str">
        <f>"00137684"</f>
        <v>00137684</v>
      </c>
      <c r="C722" t="s">
        <v>6</v>
      </c>
    </row>
    <row r="723" spans="1:3" ht="15">
      <c r="A723">
        <v>717</v>
      </c>
      <c r="B723" t="str">
        <f>"00637460"</f>
        <v>00637460</v>
      </c>
      <c r="C723" t="s">
        <v>6</v>
      </c>
    </row>
    <row r="724" spans="1:3" ht="15">
      <c r="A724">
        <v>718</v>
      </c>
      <c r="B724" t="str">
        <f>"00111790"</f>
        <v>00111790</v>
      </c>
      <c r="C724" t="s">
        <v>6</v>
      </c>
    </row>
    <row r="725" spans="1:3" ht="15">
      <c r="A725">
        <v>719</v>
      </c>
      <c r="B725" t="str">
        <f>"00578744"</f>
        <v>00578744</v>
      </c>
      <c r="C725" t="s">
        <v>6</v>
      </c>
    </row>
    <row r="726" spans="1:3" ht="15">
      <c r="A726">
        <v>720</v>
      </c>
      <c r="B726" t="str">
        <f>"00856205"</f>
        <v>00856205</v>
      </c>
      <c r="C726" t="s">
        <v>6</v>
      </c>
    </row>
    <row r="727" spans="1:3" ht="15">
      <c r="A727">
        <v>721</v>
      </c>
      <c r="B727" t="str">
        <f>"00857394"</f>
        <v>00857394</v>
      </c>
      <c r="C727" t="s">
        <v>14</v>
      </c>
    </row>
    <row r="728" spans="1:3" ht="15">
      <c r="A728">
        <v>722</v>
      </c>
      <c r="B728" t="str">
        <f>"200903000129"</f>
        <v>200903000129</v>
      </c>
      <c r="C728" t="s">
        <v>6</v>
      </c>
    </row>
    <row r="729" spans="1:3" ht="15">
      <c r="A729">
        <v>723</v>
      </c>
      <c r="B729" t="str">
        <f>"200811000253"</f>
        <v>200811000253</v>
      </c>
      <c r="C729" t="s">
        <v>6</v>
      </c>
    </row>
    <row r="730" spans="1:3" ht="15">
      <c r="A730">
        <v>724</v>
      </c>
      <c r="B730" t="str">
        <f>"00606423"</f>
        <v>00606423</v>
      </c>
      <c r="C730" t="s">
        <v>16</v>
      </c>
    </row>
    <row r="731" spans="1:3" ht="15">
      <c r="A731">
        <v>725</v>
      </c>
      <c r="B731" t="str">
        <f>"00607020"</f>
        <v>00607020</v>
      </c>
      <c r="C731" t="s">
        <v>6</v>
      </c>
    </row>
    <row r="732" spans="1:3" ht="15">
      <c r="A732">
        <v>726</v>
      </c>
      <c r="B732" t="str">
        <f>"00703825"</f>
        <v>00703825</v>
      </c>
      <c r="C732" t="s">
        <v>14</v>
      </c>
    </row>
    <row r="733" spans="1:3" ht="15">
      <c r="A733">
        <v>727</v>
      </c>
      <c r="B733" t="str">
        <f>"201503000170"</f>
        <v>201503000170</v>
      </c>
      <c r="C733" t="s">
        <v>6</v>
      </c>
    </row>
    <row r="734" spans="1:3" ht="15">
      <c r="A734">
        <v>728</v>
      </c>
      <c r="B734" t="str">
        <f>"00514423"</f>
        <v>00514423</v>
      </c>
      <c r="C734" t="s">
        <v>8</v>
      </c>
    </row>
    <row r="735" spans="1:3" ht="15">
      <c r="A735">
        <v>729</v>
      </c>
      <c r="B735" t="str">
        <f>"00122405"</f>
        <v>00122405</v>
      </c>
      <c r="C735" t="s">
        <v>6</v>
      </c>
    </row>
    <row r="736" spans="1:3" ht="15">
      <c r="A736">
        <v>730</v>
      </c>
      <c r="B736" t="str">
        <f>"00489742"</f>
        <v>00489742</v>
      </c>
      <c r="C736" t="s">
        <v>10</v>
      </c>
    </row>
    <row r="737" spans="1:3" ht="15">
      <c r="A737">
        <v>731</v>
      </c>
      <c r="B737" t="str">
        <f>"201406014829"</f>
        <v>201406014829</v>
      </c>
      <c r="C737" t="s">
        <v>6</v>
      </c>
    </row>
    <row r="738" spans="1:3" ht="15">
      <c r="A738">
        <v>732</v>
      </c>
      <c r="B738" t="str">
        <f>"00607877"</f>
        <v>00607877</v>
      </c>
      <c r="C738" t="s">
        <v>6</v>
      </c>
    </row>
    <row r="739" spans="1:3" ht="15">
      <c r="A739">
        <v>733</v>
      </c>
      <c r="B739" t="str">
        <f>"00188444"</f>
        <v>00188444</v>
      </c>
      <c r="C739" t="s">
        <v>6</v>
      </c>
    </row>
    <row r="740" spans="1:3" ht="15">
      <c r="A740">
        <v>734</v>
      </c>
      <c r="B740" t="str">
        <f>"00259875"</f>
        <v>00259875</v>
      </c>
      <c r="C740" t="s">
        <v>10</v>
      </c>
    </row>
    <row r="741" spans="1:3" ht="15">
      <c r="A741">
        <v>735</v>
      </c>
      <c r="B741" t="str">
        <f>"201511025802"</f>
        <v>201511025802</v>
      </c>
      <c r="C741" t="s">
        <v>10</v>
      </c>
    </row>
    <row r="742" spans="1:3" ht="15">
      <c r="A742">
        <v>736</v>
      </c>
      <c r="B742" t="str">
        <f>"00224568"</f>
        <v>00224568</v>
      </c>
      <c r="C742" t="s">
        <v>6</v>
      </c>
    </row>
    <row r="743" spans="1:3" ht="15">
      <c r="A743">
        <v>737</v>
      </c>
      <c r="B743" t="str">
        <f>"00856112"</f>
        <v>00856112</v>
      </c>
      <c r="C743" t="s">
        <v>6</v>
      </c>
    </row>
    <row r="744" spans="1:3" ht="15">
      <c r="A744">
        <v>738</v>
      </c>
      <c r="B744" t="str">
        <f>"201406012992"</f>
        <v>201406012992</v>
      </c>
      <c r="C744" t="s">
        <v>16</v>
      </c>
    </row>
    <row r="745" spans="1:3" ht="15">
      <c r="A745">
        <v>739</v>
      </c>
      <c r="B745" t="str">
        <f>"00587748"</f>
        <v>00587748</v>
      </c>
      <c r="C745" t="s">
        <v>6</v>
      </c>
    </row>
    <row r="746" spans="1:3" ht="15">
      <c r="A746">
        <v>740</v>
      </c>
      <c r="B746" t="str">
        <f>"00561047"</f>
        <v>00561047</v>
      </c>
      <c r="C746" t="s">
        <v>16</v>
      </c>
    </row>
    <row r="747" spans="1:3" ht="15">
      <c r="A747">
        <v>741</v>
      </c>
      <c r="B747" t="str">
        <f>"00855964"</f>
        <v>00855964</v>
      </c>
      <c r="C747" t="s">
        <v>6</v>
      </c>
    </row>
    <row r="748" spans="1:3" ht="15">
      <c r="A748">
        <v>742</v>
      </c>
      <c r="B748" t="str">
        <f>"201511009922"</f>
        <v>201511009922</v>
      </c>
      <c r="C748" t="s">
        <v>9</v>
      </c>
    </row>
    <row r="749" spans="1:3" ht="15">
      <c r="A749">
        <v>743</v>
      </c>
      <c r="B749" t="str">
        <f>"00829374"</f>
        <v>00829374</v>
      </c>
      <c r="C749" t="s">
        <v>9</v>
      </c>
    </row>
    <row r="750" spans="1:3" ht="15">
      <c r="A750">
        <v>744</v>
      </c>
      <c r="B750" t="str">
        <f>"00113156"</f>
        <v>00113156</v>
      </c>
      <c r="C750" t="s">
        <v>6</v>
      </c>
    </row>
    <row r="751" spans="1:3" ht="15">
      <c r="A751">
        <v>745</v>
      </c>
      <c r="B751" t="str">
        <f>"00715966"</f>
        <v>00715966</v>
      </c>
      <c r="C751" t="s">
        <v>9</v>
      </c>
    </row>
    <row r="752" spans="1:3" ht="15">
      <c r="A752">
        <v>746</v>
      </c>
      <c r="B752" t="str">
        <f>"00777548"</f>
        <v>00777548</v>
      </c>
      <c r="C752" t="s">
        <v>6</v>
      </c>
    </row>
    <row r="753" spans="1:3" ht="15">
      <c r="A753">
        <v>747</v>
      </c>
      <c r="B753" t="str">
        <f>"00121223"</f>
        <v>00121223</v>
      </c>
      <c r="C753" t="s">
        <v>6</v>
      </c>
    </row>
    <row r="754" spans="1:3" ht="15">
      <c r="A754">
        <v>748</v>
      </c>
      <c r="B754" t="str">
        <f>"00807802"</f>
        <v>00807802</v>
      </c>
      <c r="C754" t="s">
        <v>6</v>
      </c>
    </row>
    <row r="755" spans="1:3" ht="15">
      <c r="A755">
        <v>749</v>
      </c>
      <c r="B755" t="str">
        <f>"201402008124"</f>
        <v>201402008124</v>
      </c>
      <c r="C755" t="s">
        <v>6</v>
      </c>
    </row>
    <row r="756" spans="1:3" ht="15">
      <c r="A756">
        <v>750</v>
      </c>
      <c r="B756" t="str">
        <f>"00601925"</f>
        <v>00601925</v>
      </c>
      <c r="C756" t="s">
        <v>15</v>
      </c>
    </row>
    <row r="757" spans="1:3" ht="15">
      <c r="A757">
        <v>751</v>
      </c>
      <c r="B757" t="str">
        <f>"00028609"</f>
        <v>00028609</v>
      </c>
      <c r="C757" t="s">
        <v>6</v>
      </c>
    </row>
    <row r="758" spans="1:3" ht="15">
      <c r="A758">
        <v>752</v>
      </c>
      <c r="B758" t="str">
        <f>"00509570"</f>
        <v>00509570</v>
      </c>
      <c r="C758" t="s">
        <v>6</v>
      </c>
    </row>
    <row r="759" spans="1:3" ht="15">
      <c r="A759">
        <v>753</v>
      </c>
      <c r="B759" t="str">
        <f>"201511042128"</f>
        <v>201511042128</v>
      </c>
      <c r="C759" t="s">
        <v>6</v>
      </c>
    </row>
    <row r="760" spans="1:3" ht="15">
      <c r="A760">
        <v>754</v>
      </c>
      <c r="B760" t="str">
        <f>"00857287"</f>
        <v>00857287</v>
      </c>
      <c r="C760" t="s">
        <v>6</v>
      </c>
    </row>
    <row r="761" spans="1:3" ht="15">
      <c r="A761">
        <v>755</v>
      </c>
      <c r="B761" t="str">
        <f>"00155690"</f>
        <v>00155690</v>
      </c>
      <c r="C761" t="s">
        <v>6</v>
      </c>
    </row>
    <row r="762" spans="1:3" ht="15">
      <c r="A762">
        <v>756</v>
      </c>
      <c r="B762" t="str">
        <f>"201402012513"</f>
        <v>201402012513</v>
      </c>
      <c r="C762" t="s">
        <v>6</v>
      </c>
    </row>
    <row r="763" spans="1:3" ht="15">
      <c r="A763">
        <v>757</v>
      </c>
      <c r="B763" t="str">
        <f>"200801011719"</f>
        <v>200801011719</v>
      </c>
      <c r="C763" t="s">
        <v>6</v>
      </c>
    </row>
    <row r="764" spans="1:3" ht="15">
      <c r="A764">
        <v>758</v>
      </c>
      <c r="B764" t="str">
        <f>"00854100"</f>
        <v>00854100</v>
      </c>
      <c r="C764" t="s">
        <v>9</v>
      </c>
    </row>
    <row r="765" spans="1:3" ht="15">
      <c r="A765">
        <v>759</v>
      </c>
      <c r="B765" t="str">
        <f>"00184696"</f>
        <v>00184696</v>
      </c>
      <c r="C765" t="s">
        <v>6</v>
      </c>
    </row>
    <row r="766" spans="1:3" ht="15">
      <c r="A766">
        <v>760</v>
      </c>
      <c r="B766" t="str">
        <f>"00116305"</f>
        <v>00116305</v>
      </c>
      <c r="C766" t="s">
        <v>6</v>
      </c>
    </row>
    <row r="767" spans="1:3" ht="15">
      <c r="A767">
        <v>761</v>
      </c>
      <c r="B767" t="str">
        <f>"200802003075"</f>
        <v>200802003075</v>
      </c>
      <c r="C767" t="s">
        <v>6</v>
      </c>
    </row>
    <row r="768" spans="1:3" ht="15">
      <c r="A768">
        <v>762</v>
      </c>
      <c r="B768" t="str">
        <f>"00856459"</f>
        <v>00856459</v>
      </c>
      <c r="C768" t="s">
        <v>12</v>
      </c>
    </row>
    <row r="769" spans="1:3" ht="15">
      <c r="A769">
        <v>763</v>
      </c>
      <c r="B769" t="str">
        <f>"00046617"</f>
        <v>00046617</v>
      </c>
      <c r="C769" t="s">
        <v>6</v>
      </c>
    </row>
    <row r="770" spans="1:3" ht="15">
      <c r="A770">
        <v>764</v>
      </c>
      <c r="B770" t="str">
        <f>"00463762"</f>
        <v>00463762</v>
      </c>
      <c r="C770" t="s">
        <v>6</v>
      </c>
    </row>
    <row r="771" spans="1:3" ht="15">
      <c r="A771">
        <v>765</v>
      </c>
      <c r="B771" t="str">
        <f>"00410632"</f>
        <v>00410632</v>
      </c>
      <c r="C771" t="s">
        <v>10</v>
      </c>
    </row>
    <row r="772" spans="1:3" ht="15">
      <c r="A772">
        <v>766</v>
      </c>
      <c r="B772" t="str">
        <f>"00634292"</f>
        <v>00634292</v>
      </c>
      <c r="C772" t="s">
        <v>6</v>
      </c>
    </row>
    <row r="773" spans="1:3" ht="15">
      <c r="A773">
        <v>767</v>
      </c>
      <c r="B773" t="str">
        <f>"00856661"</f>
        <v>00856661</v>
      </c>
      <c r="C773" t="s">
        <v>6</v>
      </c>
    </row>
    <row r="774" spans="1:3" ht="15">
      <c r="A774">
        <v>768</v>
      </c>
      <c r="B774" t="str">
        <f>"00856487"</f>
        <v>00856487</v>
      </c>
      <c r="C774" t="s">
        <v>6</v>
      </c>
    </row>
    <row r="775" spans="1:3" ht="15">
      <c r="A775">
        <v>769</v>
      </c>
      <c r="B775" t="str">
        <f>"200910000220"</f>
        <v>200910000220</v>
      </c>
      <c r="C775" t="s">
        <v>6</v>
      </c>
    </row>
    <row r="776" spans="1:3" ht="15">
      <c r="A776">
        <v>770</v>
      </c>
      <c r="B776" t="str">
        <f>"201207000075"</f>
        <v>201207000075</v>
      </c>
      <c r="C776" t="s">
        <v>6</v>
      </c>
    </row>
    <row r="777" spans="1:3" ht="15">
      <c r="A777">
        <v>771</v>
      </c>
      <c r="B777" t="str">
        <f>"00856476"</f>
        <v>00856476</v>
      </c>
      <c r="C777" t="s">
        <v>6</v>
      </c>
    </row>
    <row r="778" spans="1:3" ht="15">
      <c r="A778">
        <v>772</v>
      </c>
      <c r="B778" t="str">
        <f>"00639107"</f>
        <v>00639107</v>
      </c>
      <c r="C778" t="s">
        <v>6</v>
      </c>
    </row>
    <row r="779" spans="1:3" ht="15">
      <c r="A779">
        <v>773</v>
      </c>
      <c r="B779" t="str">
        <f>"00611155"</f>
        <v>00611155</v>
      </c>
      <c r="C779" t="s">
        <v>6</v>
      </c>
    </row>
    <row r="780" spans="1:3" ht="15">
      <c r="A780">
        <v>774</v>
      </c>
      <c r="B780" t="str">
        <f>"00012381"</f>
        <v>00012381</v>
      </c>
      <c r="C780" t="s">
        <v>6</v>
      </c>
    </row>
    <row r="781" spans="1:3" ht="15">
      <c r="A781">
        <v>775</v>
      </c>
      <c r="B781" t="str">
        <f>"00634860"</f>
        <v>00634860</v>
      </c>
      <c r="C781" t="s">
        <v>6</v>
      </c>
    </row>
    <row r="782" spans="1:3" ht="15">
      <c r="A782">
        <v>776</v>
      </c>
      <c r="B782" t="str">
        <f>"00196645"</f>
        <v>00196645</v>
      </c>
      <c r="C782" t="s">
        <v>6</v>
      </c>
    </row>
    <row r="783" spans="1:3" ht="15">
      <c r="A783">
        <v>777</v>
      </c>
      <c r="B783" t="str">
        <f>"00617880"</f>
        <v>00617880</v>
      </c>
      <c r="C783" t="s">
        <v>6</v>
      </c>
    </row>
    <row r="784" spans="1:3" ht="15">
      <c r="A784">
        <v>778</v>
      </c>
      <c r="B784" t="str">
        <f>"00189590"</f>
        <v>00189590</v>
      </c>
      <c r="C784" t="s">
        <v>6</v>
      </c>
    </row>
    <row r="785" spans="1:3" ht="15">
      <c r="A785">
        <v>779</v>
      </c>
      <c r="B785" t="str">
        <f>"00854827"</f>
        <v>00854827</v>
      </c>
      <c r="C785" t="s">
        <v>11</v>
      </c>
    </row>
    <row r="786" spans="1:3" ht="15">
      <c r="A786">
        <v>780</v>
      </c>
      <c r="B786" t="str">
        <f>"201411002651"</f>
        <v>201411002651</v>
      </c>
      <c r="C786" t="s">
        <v>6</v>
      </c>
    </row>
    <row r="787" spans="1:3" ht="15">
      <c r="A787">
        <v>781</v>
      </c>
      <c r="B787" t="str">
        <f>"201410003358"</f>
        <v>201410003358</v>
      </c>
      <c r="C787" t="s">
        <v>6</v>
      </c>
    </row>
    <row r="788" spans="1:3" ht="15">
      <c r="A788">
        <v>782</v>
      </c>
      <c r="B788" t="str">
        <f>"201410012742"</f>
        <v>201410012742</v>
      </c>
      <c r="C788" t="s">
        <v>9</v>
      </c>
    </row>
    <row r="789" spans="1:3" ht="15">
      <c r="A789">
        <v>783</v>
      </c>
      <c r="B789" t="str">
        <f>"00526393"</f>
        <v>00526393</v>
      </c>
      <c r="C789" t="s">
        <v>6</v>
      </c>
    </row>
    <row r="790" spans="1:3" ht="15">
      <c r="A790">
        <v>784</v>
      </c>
      <c r="B790" t="str">
        <f>"00293675"</f>
        <v>00293675</v>
      </c>
      <c r="C790" t="s">
        <v>6</v>
      </c>
    </row>
    <row r="791" spans="1:3" ht="15">
      <c r="A791">
        <v>785</v>
      </c>
      <c r="B791" t="str">
        <f>"00116429"</f>
        <v>00116429</v>
      </c>
      <c r="C791" t="s">
        <v>6</v>
      </c>
    </row>
    <row r="792" spans="1:3" ht="15">
      <c r="A792">
        <v>786</v>
      </c>
      <c r="B792" t="str">
        <f>"00856576"</f>
        <v>00856576</v>
      </c>
      <c r="C792" t="s">
        <v>6</v>
      </c>
    </row>
    <row r="793" spans="1:3" ht="15">
      <c r="A793">
        <v>787</v>
      </c>
      <c r="B793" t="str">
        <f>"00856584"</f>
        <v>00856584</v>
      </c>
      <c r="C793" t="s">
        <v>6</v>
      </c>
    </row>
    <row r="794" spans="1:3" ht="15">
      <c r="A794">
        <v>788</v>
      </c>
      <c r="B794" t="str">
        <f>"00561133"</f>
        <v>00561133</v>
      </c>
      <c r="C794" t="s">
        <v>6</v>
      </c>
    </row>
    <row r="795" spans="1:3" ht="15">
      <c r="A795">
        <v>789</v>
      </c>
      <c r="B795" t="str">
        <f>"00573157"</f>
        <v>00573157</v>
      </c>
      <c r="C795" t="s">
        <v>6</v>
      </c>
    </row>
    <row r="796" spans="1:3" ht="15">
      <c r="A796">
        <v>790</v>
      </c>
      <c r="B796" t="str">
        <f>"201604005485"</f>
        <v>201604005485</v>
      </c>
      <c r="C796" t="s">
        <v>6</v>
      </c>
    </row>
    <row r="797" spans="1:3" ht="15">
      <c r="A797">
        <v>791</v>
      </c>
      <c r="B797" t="str">
        <f>"00856286"</f>
        <v>00856286</v>
      </c>
      <c r="C797" t="s">
        <v>6</v>
      </c>
    </row>
    <row r="798" spans="1:3" ht="15">
      <c r="A798">
        <v>792</v>
      </c>
      <c r="B798" t="str">
        <f>"201406013405"</f>
        <v>201406013405</v>
      </c>
      <c r="C798" t="s">
        <v>6</v>
      </c>
    </row>
    <row r="799" spans="1:3" ht="15">
      <c r="A799">
        <v>793</v>
      </c>
      <c r="B799" t="str">
        <f>"00592897"</f>
        <v>00592897</v>
      </c>
      <c r="C799" t="s">
        <v>6</v>
      </c>
    </row>
    <row r="800" spans="1:3" ht="15">
      <c r="A800">
        <v>794</v>
      </c>
      <c r="B800" t="str">
        <f>"00400543"</f>
        <v>00400543</v>
      </c>
      <c r="C800" t="s">
        <v>6</v>
      </c>
    </row>
    <row r="801" spans="1:3" ht="15">
      <c r="A801">
        <v>795</v>
      </c>
      <c r="B801" t="str">
        <f>"00299137"</f>
        <v>00299137</v>
      </c>
      <c r="C801" t="s">
        <v>6</v>
      </c>
    </row>
    <row r="802" spans="1:3" ht="15">
      <c r="A802">
        <v>796</v>
      </c>
      <c r="B802" t="str">
        <f>"00567818"</f>
        <v>00567818</v>
      </c>
      <c r="C802" t="s">
        <v>9</v>
      </c>
    </row>
    <row r="803" spans="1:3" ht="15">
      <c r="A803">
        <v>797</v>
      </c>
      <c r="B803" t="str">
        <f>"201411002289"</f>
        <v>201411002289</v>
      </c>
      <c r="C803" t="s">
        <v>6</v>
      </c>
    </row>
    <row r="804" spans="1:3" ht="15">
      <c r="A804">
        <v>798</v>
      </c>
      <c r="B804" t="str">
        <f>"00622957"</f>
        <v>00622957</v>
      </c>
      <c r="C804" t="s">
        <v>6</v>
      </c>
    </row>
    <row r="805" spans="1:3" ht="15">
      <c r="A805">
        <v>799</v>
      </c>
      <c r="B805" t="str">
        <f>"00470451"</f>
        <v>00470451</v>
      </c>
      <c r="C805" t="s">
        <v>6</v>
      </c>
    </row>
    <row r="806" spans="1:3" ht="15">
      <c r="A806">
        <v>800</v>
      </c>
      <c r="B806" t="str">
        <f>"00855123"</f>
        <v>00855123</v>
      </c>
      <c r="C806" t="s">
        <v>9</v>
      </c>
    </row>
    <row r="807" spans="1:3" ht="15">
      <c r="A807">
        <v>801</v>
      </c>
      <c r="B807" t="str">
        <f>"00513372"</f>
        <v>00513372</v>
      </c>
      <c r="C807" t="s">
        <v>6</v>
      </c>
    </row>
    <row r="808" spans="1:3" ht="15">
      <c r="A808">
        <v>802</v>
      </c>
      <c r="B808" t="str">
        <f>"00203334"</f>
        <v>00203334</v>
      </c>
      <c r="C808" t="s">
        <v>11</v>
      </c>
    </row>
    <row r="809" spans="1:3" ht="15">
      <c r="A809">
        <v>803</v>
      </c>
      <c r="B809" t="str">
        <f>"00579868"</f>
        <v>00579868</v>
      </c>
      <c r="C809" t="s">
        <v>6</v>
      </c>
    </row>
    <row r="810" spans="1:3" ht="15">
      <c r="A810">
        <v>804</v>
      </c>
      <c r="B810" t="str">
        <f>"00563649"</f>
        <v>00563649</v>
      </c>
      <c r="C810" t="s">
        <v>6</v>
      </c>
    </row>
    <row r="811" spans="1:3" ht="15">
      <c r="A811">
        <v>805</v>
      </c>
      <c r="B811" t="str">
        <f>"00021988"</f>
        <v>00021988</v>
      </c>
      <c r="C811" t="s">
        <v>9</v>
      </c>
    </row>
    <row r="812" spans="1:3" ht="15">
      <c r="A812">
        <v>806</v>
      </c>
      <c r="B812" t="str">
        <f>"00281954"</f>
        <v>00281954</v>
      </c>
      <c r="C812" t="s">
        <v>6</v>
      </c>
    </row>
    <row r="813" spans="1:3" ht="15">
      <c r="A813">
        <v>807</v>
      </c>
      <c r="B813" t="str">
        <f>"00570225"</f>
        <v>00570225</v>
      </c>
      <c r="C813" t="s">
        <v>6</v>
      </c>
    </row>
    <row r="814" spans="1:3" ht="15">
      <c r="A814">
        <v>808</v>
      </c>
      <c r="B814" t="str">
        <f>"00855349"</f>
        <v>00855349</v>
      </c>
      <c r="C814" t="s">
        <v>6</v>
      </c>
    </row>
    <row r="815" spans="1:3" ht="15">
      <c r="A815">
        <v>809</v>
      </c>
      <c r="B815" t="str">
        <f>"201402004474"</f>
        <v>201402004474</v>
      </c>
      <c r="C815" t="s">
        <v>6</v>
      </c>
    </row>
    <row r="816" spans="1:3" ht="15">
      <c r="A816">
        <v>810</v>
      </c>
      <c r="B816" t="str">
        <f>"00639528"</f>
        <v>00639528</v>
      </c>
      <c r="C816" t="s">
        <v>6</v>
      </c>
    </row>
    <row r="817" spans="1:3" ht="15">
      <c r="A817">
        <v>811</v>
      </c>
      <c r="B817" t="str">
        <f>"201511012338"</f>
        <v>201511012338</v>
      </c>
      <c r="C817" t="s">
        <v>6</v>
      </c>
    </row>
    <row r="818" spans="1:3" ht="15">
      <c r="A818">
        <v>812</v>
      </c>
      <c r="B818" t="str">
        <f>"00563256"</f>
        <v>00563256</v>
      </c>
      <c r="C818" t="s">
        <v>6</v>
      </c>
    </row>
    <row r="819" spans="1:3" ht="15">
      <c r="A819">
        <v>813</v>
      </c>
      <c r="B819" t="str">
        <f>"201402005200"</f>
        <v>201402005200</v>
      </c>
      <c r="C819" t="s">
        <v>9</v>
      </c>
    </row>
    <row r="820" spans="1:3" ht="15">
      <c r="A820">
        <v>814</v>
      </c>
      <c r="B820" t="str">
        <f>"00596184"</f>
        <v>00596184</v>
      </c>
      <c r="C820" t="s">
        <v>6</v>
      </c>
    </row>
    <row r="821" spans="1:3" ht="15">
      <c r="A821">
        <v>815</v>
      </c>
      <c r="B821" t="str">
        <f>"00160280"</f>
        <v>00160280</v>
      </c>
      <c r="C821" t="s">
        <v>6</v>
      </c>
    </row>
    <row r="822" spans="1:3" ht="15">
      <c r="A822">
        <v>816</v>
      </c>
      <c r="B822" t="str">
        <f>"00330961"</f>
        <v>00330961</v>
      </c>
      <c r="C822" t="s">
        <v>9</v>
      </c>
    </row>
    <row r="823" spans="1:3" ht="15">
      <c r="A823">
        <v>817</v>
      </c>
      <c r="B823" t="str">
        <f>"00092099"</f>
        <v>00092099</v>
      </c>
      <c r="C823" t="s">
        <v>6</v>
      </c>
    </row>
    <row r="824" spans="1:3" ht="15">
      <c r="A824">
        <v>818</v>
      </c>
      <c r="B824" t="str">
        <f>"00634286"</f>
        <v>00634286</v>
      </c>
      <c r="C824" t="s">
        <v>6</v>
      </c>
    </row>
    <row r="825" spans="1:3" ht="15">
      <c r="A825">
        <v>819</v>
      </c>
      <c r="B825" t="str">
        <f>"00857816"</f>
        <v>00857816</v>
      </c>
      <c r="C825" t="s">
        <v>6</v>
      </c>
    </row>
    <row r="826" spans="1:3" ht="15">
      <c r="A826">
        <v>820</v>
      </c>
      <c r="B826" t="str">
        <f>"00600396"</f>
        <v>00600396</v>
      </c>
      <c r="C826" t="s">
        <v>6</v>
      </c>
    </row>
    <row r="827" spans="1:3" ht="15">
      <c r="A827">
        <v>821</v>
      </c>
      <c r="B827" t="str">
        <f>"00167737"</f>
        <v>00167737</v>
      </c>
      <c r="C827" t="s">
        <v>6</v>
      </c>
    </row>
    <row r="828" spans="1:3" ht="15">
      <c r="A828">
        <v>822</v>
      </c>
      <c r="B828" t="str">
        <f>"00587827"</f>
        <v>00587827</v>
      </c>
      <c r="C828" t="s">
        <v>6</v>
      </c>
    </row>
    <row r="829" spans="1:3" ht="15">
      <c r="A829">
        <v>823</v>
      </c>
      <c r="B829" t="str">
        <f>"00854080"</f>
        <v>00854080</v>
      </c>
      <c r="C829" t="s">
        <v>11</v>
      </c>
    </row>
    <row r="830" spans="1:3" ht="15">
      <c r="A830">
        <v>824</v>
      </c>
      <c r="B830" t="str">
        <f>"00807466"</f>
        <v>00807466</v>
      </c>
      <c r="C830" t="s">
        <v>14</v>
      </c>
    </row>
    <row r="831" spans="1:3" ht="15">
      <c r="A831">
        <v>825</v>
      </c>
      <c r="B831" t="str">
        <f>"00455668"</f>
        <v>00455668</v>
      </c>
      <c r="C831" t="s">
        <v>6</v>
      </c>
    </row>
    <row r="832" spans="1:3" ht="15">
      <c r="A832">
        <v>826</v>
      </c>
      <c r="B832" t="str">
        <f>"00544640"</f>
        <v>00544640</v>
      </c>
      <c r="C832" t="s">
        <v>9</v>
      </c>
    </row>
    <row r="833" spans="1:3" ht="15">
      <c r="A833">
        <v>827</v>
      </c>
      <c r="B833" t="str">
        <f>"00858084"</f>
        <v>00858084</v>
      </c>
      <c r="C833" t="s">
        <v>6</v>
      </c>
    </row>
    <row r="834" spans="1:3" ht="15">
      <c r="A834">
        <v>828</v>
      </c>
      <c r="B834" t="str">
        <f>"00513159"</f>
        <v>00513159</v>
      </c>
      <c r="C834" t="s">
        <v>6</v>
      </c>
    </row>
    <row r="835" spans="1:3" ht="15">
      <c r="A835">
        <v>829</v>
      </c>
      <c r="B835" t="str">
        <f>"00684750"</f>
        <v>00684750</v>
      </c>
      <c r="C835" t="s">
        <v>6</v>
      </c>
    </row>
    <row r="836" spans="1:3" ht="15">
      <c r="A836">
        <v>830</v>
      </c>
      <c r="B836" t="str">
        <f>"200801003360"</f>
        <v>200801003360</v>
      </c>
      <c r="C836" t="s">
        <v>6</v>
      </c>
    </row>
    <row r="837" spans="1:3" ht="15">
      <c r="A837">
        <v>831</v>
      </c>
      <c r="B837" t="str">
        <f>"00521335"</f>
        <v>00521335</v>
      </c>
      <c r="C837" t="s">
        <v>10</v>
      </c>
    </row>
    <row r="838" spans="1:3" ht="15">
      <c r="A838">
        <v>832</v>
      </c>
      <c r="B838" t="str">
        <f>"00464465"</f>
        <v>00464465</v>
      </c>
      <c r="C838" t="s">
        <v>6</v>
      </c>
    </row>
    <row r="839" spans="1:3" ht="15">
      <c r="A839">
        <v>833</v>
      </c>
      <c r="B839" t="str">
        <f>"00594299"</f>
        <v>00594299</v>
      </c>
      <c r="C839" t="s">
        <v>9</v>
      </c>
    </row>
    <row r="840" spans="1:3" ht="15">
      <c r="A840">
        <v>834</v>
      </c>
      <c r="B840" t="str">
        <f>"201501000334"</f>
        <v>201501000334</v>
      </c>
      <c r="C840" t="s">
        <v>11</v>
      </c>
    </row>
    <row r="841" spans="1:3" ht="15">
      <c r="A841">
        <v>835</v>
      </c>
      <c r="B841" t="str">
        <f>"201406019291"</f>
        <v>201406019291</v>
      </c>
      <c r="C841" t="s">
        <v>6</v>
      </c>
    </row>
    <row r="842" spans="1:3" ht="15">
      <c r="A842">
        <v>836</v>
      </c>
      <c r="B842" t="str">
        <f>"00520029"</f>
        <v>00520029</v>
      </c>
      <c r="C842" t="s">
        <v>6</v>
      </c>
    </row>
    <row r="843" spans="1:3" ht="15">
      <c r="A843">
        <v>837</v>
      </c>
      <c r="B843" t="str">
        <f>"00634571"</f>
        <v>00634571</v>
      </c>
      <c r="C843" t="s">
        <v>6</v>
      </c>
    </row>
    <row r="844" spans="1:3" ht="15">
      <c r="A844">
        <v>838</v>
      </c>
      <c r="B844" t="str">
        <f>"00857934"</f>
        <v>00857934</v>
      </c>
      <c r="C844" t="s">
        <v>6</v>
      </c>
    </row>
    <row r="845" spans="1:3" ht="15">
      <c r="A845">
        <v>839</v>
      </c>
      <c r="B845" t="str">
        <f>"201506001873"</f>
        <v>201506001873</v>
      </c>
      <c r="C845" t="s">
        <v>9</v>
      </c>
    </row>
    <row r="846" spans="1:3" ht="15">
      <c r="A846">
        <v>840</v>
      </c>
      <c r="B846" t="str">
        <f>"00117917"</f>
        <v>00117917</v>
      </c>
      <c r="C846" t="s">
        <v>6</v>
      </c>
    </row>
    <row r="847" spans="1:3" ht="15">
      <c r="A847">
        <v>841</v>
      </c>
      <c r="B847" t="str">
        <f>"00586521"</f>
        <v>00586521</v>
      </c>
      <c r="C847" t="s">
        <v>6</v>
      </c>
    </row>
    <row r="848" spans="1:3" ht="15">
      <c r="A848">
        <v>842</v>
      </c>
      <c r="B848" t="str">
        <f>"201510001161"</f>
        <v>201510001161</v>
      </c>
      <c r="C848" t="s">
        <v>9</v>
      </c>
    </row>
    <row r="849" spans="1:3" ht="15">
      <c r="A849">
        <v>843</v>
      </c>
      <c r="B849" t="str">
        <f>"00565351"</f>
        <v>00565351</v>
      </c>
      <c r="C849" t="s">
        <v>6</v>
      </c>
    </row>
    <row r="850" spans="1:3" ht="15">
      <c r="A850">
        <v>844</v>
      </c>
      <c r="B850" t="str">
        <f>"201411002585"</f>
        <v>201411002585</v>
      </c>
      <c r="C850" t="s">
        <v>6</v>
      </c>
    </row>
    <row r="851" spans="1:3" ht="15">
      <c r="A851">
        <v>845</v>
      </c>
      <c r="B851" t="str">
        <f>"00245590"</f>
        <v>00245590</v>
      </c>
      <c r="C851" t="s">
        <v>6</v>
      </c>
    </row>
    <row r="852" spans="1:3" ht="15">
      <c r="A852">
        <v>846</v>
      </c>
      <c r="B852" t="str">
        <f>"00687277"</f>
        <v>00687277</v>
      </c>
      <c r="C852" t="s">
        <v>6</v>
      </c>
    </row>
    <row r="853" spans="1:3" ht="15">
      <c r="A853">
        <v>847</v>
      </c>
      <c r="B853" t="str">
        <f>"00598566"</f>
        <v>00598566</v>
      </c>
      <c r="C853" t="s">
        <v>6</v>
      </c>
    </row>
    <row r="854" spans="1:3" ht="15">
      <c r="A854">
        <v>848</v>
      </c>
      <c r="B854" t="str">
        <f>"00559687"</f>
        <v>00559687</v>
      </c>
      <c r="C854" t="s">
        <v>6</v>
      </c>
    </row>
    <row r="855" spans="1:3" ht="15">
      <c r="A855">
        <v>849</v>
      </c>
      <c r="B855" t="str">
        <f>"00324218"</f>
        <v>00324218</v>
      </c>
      <c r="C855" t="s">
        <v>6</v>
      </c>
    </row>
    <row r="856" spans="1:3" ht="15">
      <c r="A856">
        <v>850</v>
      </c>
      <c r="B856" t="str">
        <f>"00605026"</f>
        <v>00605026</v>
      </c>
      <c r="C856" t="s">
        <v>6</v>
      </c>
    </row>
    <row r="857" spans="1:3" ht="15">
      <c r="A857">
        <v>851</v>
      </c>
      <c r="B857" t="str">
        <f>"00558712"</f>
        <v>00558712</v>
      </c>
      <c r="C857" t="s">
        <v>6</v>
      </c>
    </row>
    <row r="858" spans="1:3" ht="15">
      <c r="A858">
        <v>852</v>
      </c>
      <c r="B858" t="str">
        <f>"00858121"</f>
        <v>00858121</v>
      </c>
      <c r="C858" t="s">
        <v>6</v>
      </c>
    </row>
    <row r="859" spans="1:3" ht="15">
      <c r="A859">
        <v>853</v>
      </c>
      <c r="B859" t="str">
        <f>"00823886"</f>
        <v>00823886</v>
      </c>
      <c r="C859" t="s">
        <v>6</v>
      </c>
    </row>
    <row r="860" spans="1:3" ht="15">
      <c r="A860">
        <v>854</v>
      </c>
      <c r="B860" t="str">
        <f>"00771142"</f>
        <v>00771142</v>
      </c>
      <c r="C860" t="s">
        <v>7</v>
      </c>
    </row>
    <row r="861" spans="1:3" ht="15">
      <c r="A861">
        <v>855</v>
      </c>
      <c r="B861" t="str">
        <f>"00148592"</f>
        <v>00148592</v>
      </c>
      <c r="C861" t="s">
        <v>6</v>
      </c>
    </row>
    <row r="862" spans="1:3" ht="15">
      <c r="A862">
        <v>856</v>
      </c>
      <c r="B862" t="str">
        <f>"00457890"</f>
        <v>00457890</v>
      </c>
      <c r="C862" t="s">
        <v>6</v>
      </c>
    </row>
    <row r="863" spans="1:3" ht="15">
      <c r="A863">
        <v>857</v>
      </c>
      <c r="B863" t="str">
        <f>"201406004776"</f>
        <v>201406004776</v>
      </c>
      <c r="C863" t="s">
        <v>10</v>
      </c>
    </row>
    <row r="864" spans="1:3" ht="15">
      <c r="A864">
        <v>858</v>
      </c>
      <c r="B864" t="str">
        <f>"00007245"</f>
        <v>00007245</v>
      </c>
      <c r="C864" t="s">
        <v>6</v>
      </c>
    </row>
    <row r="865" spans="1:3" ht="15">
      <c r="A865">
        <v>859</v>
      </c>
      <c r="B865" t="str">
        <f>"00566816"</f>
        <v>00566816</v>
      </c>
      <c r="C865" t="s">
        <v>6</v>
      </c>
    </row>
    <row r="866" spans="1:3" ht="15">
      <c r="A866">
        <v>860</v>
      </c>
      <c r="B866" t="str">
        <f>"00634026"</f>
        <v>00634026</v>
      </c>
      <c r="C866" t="s">
        <v>6</v>
      </c>
    </row>
    <row r="867" spans="1:3" ht="15">
      <c r="A867">
        <v>861</v>
      </c>
      <c r="B867" t="str">
        <f>"00606093"</f>
        <v>00606093</v>
      </c>
      <c r="C867" t="s">
        <v>6</v>
      </c>
    </row>
    <row r="868" spans="1:3" ht="15">
      <c r="A868">
        <v>862</v>
      </c>
      <c r="B868" t="str">
        <f>"00217186"</f>
        <v>00217186</v>
      </c>
      <c r="C868" t="s">
        <v>7</v>
      </c>
    </row>
    <row r="869" spans="1:3" ht="15">
      <c r="A869">
        <v>863</v>
      </c>
      <c r="B869" t="str">
        <f>"00111893"</f>
        <v>00111893</v>
      </c>
      <c r="C869" t="s">
        <v>6</v>
      </c>
    </row>
    <row r="870" spans="1:3" ht="15">
      <c r="A870">
        <v>864</v>
      </c>
      <c r="B870" t="str">
        <f>"00567683"</f>
        <v>00567683</v>
      </c>
      <c r="C870" t="s">
        <v>6</v>
      </c>
    </row>
    <row r="871" spans="1:3" ht="15">
      <c r="A871">
        <v>865</v>
      </c>
      <c r="B871" t="str">
        <f>"201410006308"</f>
        <v>201410006308</v>
      </c>
      <c r="C871" t="s">
        <v>6</v>
      </c>
    </row>
    <row r="872" spans="1:3" ht="15">
      <c r="A872">
        <v>866</v>
      </c>
      <c r="B872" t="str">
        <f>"00162511"</f>
        <v>00162511</v>
      </c>
      <c r="C872" t="s">
        <v>6</v>
      </c>
    </row>
    <row r="873" spans="1:3" ht="15">
      <c r="A873">
        <v>867</v>
      </c>
      <c r="B873" t="str">
        <f>"00519269"</f>
        <v>00519269</v>
      </c>
      <c r="C873" t="s">
        <v>6</v>
      </c>
    </row>
    <row r="874" spans="1:3" ht="15">
      <c r="A874">
        <v>868</v>
      </c>
      <c r="B874" t="str">
        <f>"00593396"</f>
        <v>00593396</v>
      </c>
      <c r="C874" t="s">
        <v>6</v>
      </c>
    </row>
    <row r="875" spans="1:3" ht="15">
      <c r="A875">
        <v>869</v>
      </c>
      <c r="B875" t="str">
        <f>"00566956"</f>
        <v>00566956</v>
      </c>
      <c r="C875" t="s">
        <v>6</v>
      </c>
    </row>
    <row r="876" spans="1:3" ht="15">
      <c r="A876">
        <v>870</v>
      </c>
      <c r="B876" t="str">
        <f>"00679184"</f>
        <v>00679184</v>
      </c>
      <c r="C876" t="s">
        <v>6</v>
      </c>
    </row>
    <row r="877" spans="1:3" ht="15">
      <c r="A877">
        <v>871</v>
      </c>
      <c r="B877" t="str">
        <f>"00474232"</f>
        <v>00474232</v>
      </c>
      <c r="C877" t="s">
        <v>7</v>
      </c>
    </row>
    <row r="878" spans="1:3" ht="15">
      <c r="A878">
        <v>872</v>
      </c>
      <c r="B878" t="str">
        <f>"201406001375"</f>
        <v>201406001375</v>
      </c>
      <c r="C878" t="s">
        <v>6</v>
      </c>
    </row>
    <row r="879" spans="1:3" ht="15">
      <c r="A879">
        <v>873</v>
      </c>
      <c r="B879" t="str">
        <f>"00644539"</f>
        <v>00644539</v>
      </c>
      <c r="C879" t="s">
        <v>6</v>
      </c>
    </row>
    <row r="880" spans="1:3" ht="15">
      <c r="A880">
        <v>874</v>
      </c>
      <c r="B880" t="str">
        <f>"00858713"</f>
        <v>00858713</v>
      </c>
      <c r="C880" t="s">
        <v>6</v>
      </c>
    </row>
    <row r="881" spans="1:3" ht="15">
      <c r="A881">
        <v>875</v>
      </c>
      <c r="B881" t="str">
        <f>"00260849"</f>
        <v>00260849</v>
      </c>
      <c r="C881" t="s">
        <v>6</v>
      </c>
    </row>
    <row r="882" spans="1:3" ht="15">
      <c r="A882">
        <v>876</v>
      </c>
      <c r="B882" t="str">
        <f>"00594763"</f>
        <v>00594763</v>
      </c>
      <c r="C882" t="s">
        <v>6</v>
      </c>
    </row>
    <row r="883" spans="1:3" ht="15">
      <c r="A883">
        <v>877</v>
      </c>
      <c r="B883" t="str">
        <f>"201511020622"</f>
        <v>201511020622</v>
      </c>
      <c r="C883" t="s">
        <v>6</v>
      </c>
    </row>
    <row r="884" spans="1:3" ht="15">
      <c r="A884">
        <v>878</v>
      </c>
      <c r="B884" t="str">
        <f>"00594314"</f>
        <v>00594314</v>
      </c>
      <c r="C884" t="s">
        <v>6</v>
      </c>
    </row>
    <row r="885" spans="1:3" ht="15">
      <c r="A885">
        <v>879</v>
      </c>
      <c r="B885" t="str">
        <f>"00762870"</f>
        <v>00762870</v>
      </c>
      <c r="C885" t="s">
        <v>6</v>
      </c>
    </row>
    <row r="886" spans="1:3" ht="15">
      <c r="A886">
        <v>880</v>
      </c>
      <c r="B886" t="str">
        <f>"00858868"</f>
        <v>00858868</v>
      </c>
      <c r="C886" t="s">
        <v>6</v>
      </c>
    </row>
    <row r="887" spans="1:3" ht="15">
      <c r="A887">
        <v>881</v>
      </c>
      <c r="B887" t="str">
        <f>"00855120"</f>
        <v>00855120</v>
      </c>
      <c r="C887" t="s">
        <v>6</v>
      </c>
    </row>
    <row r="888" spans="1:3" ht="15">
      <c r="A888">
        <v>882</v>
      </c>
      <c r="B888" t="str">
        <f>"00481026"</f>
        <v>00481026</v>
      </c>
      <c r="C888" t="s">
        <v>6</v>
      </c>
    </row>
    <row r="889" spans="1:3" ht="15">
      <c r="A889">
        <v>883</v>
      </c>
      <c r="B889" t="str">
        <f>"00155401"</f>
        <v>00155401</v>
      </c>
      <c r="C889" t="s">
        <v>6</v>
      </c>
    </row>
    <row r="890" spans="1:3" ht="15">
      <c r="A890">
        <v>884</v>
      </c>
      <c r="B890" t="str">
        <f>"00130614"</f>
        <v>00130614</v>
      </c>
      <c r="C890" t="s">
        <v>6</v>
      </c>
    </row>
    <row r="891" spans="1:3" ht="15">
      <c r="A891">
        <v>885</v>
      </c>
      <c r="B891" t="str">
        <f>"00043550"</f>
        <v>00043550</v>
      </c>
      <c r="C891" t="s">
        <v>6</v>
      </c>
    </row>
    <row r="892" spans="1:3" ht="15">
      <c r="A892">
        <v>886</v>
      </c>
      <c r="B892" t="str">
        <f>"00611908"</f>
        <v>00611908</v>
      </c>
      <c r="C892" t="s">
        <v>6</v>
      </c>
    </row>
    <row r="893" spans="1:3" ht="15">
      <c r="A893">
        <v>887</v>
      </c>
      <c r="B893" t="str">
        <f>"00642628"</f>
        <v>00642628</v>
      </c>
      <c r="C893" t="s">
        <v>7</v>
      </c>
    </row>
    <row r="894" spans="1:3" ht="15">
      <c r="A894">
        <v>888</v>
      </c>
      <c r="B894" t="str">
        <f>"00474054"</f>
        <v>00474054</v>
      </c>
      <c r="C894" t="s">
        <v>6</v>
      </c>
    </row>
    <row r="895" spans="1:3" ht="15">
      <c r="A895">
        <v>889</v>
      </c>
      <c r="B895" t="str">
        <f>"00481374"</f>
        <v>00481374</v>
      </c>
      <c r="C895" t="s">
        <v>6</v>
      </c>
    </row>
    <row r="896" spans="1:3" ht="15">
      <c r="A896">
        <v>890</v>
      </c>
      <c r="B896" t="str">
        <f>"00559720"</f>
        <v>00559720</v>
      </c>
      <c r="C896" t="s">
        <v>6</v>
      </c>
    </row>
    <row r="897" spans="1:3" ht="15">
      <c r="A897">
        <v>891</v>
      </c>
      <c r="B897" t="str">
        <f>"201406013924"</f>
        <v>201406013924</v>
      </c>
      <c r="C897" t="s">
        <v>6</v>
      </c>
    </row>
    <row r="898" spans="1:3" ht="15">
      <c r="A898">
        <v>892</v>
      </c>
      <c r="B898" t="str">
        <f>"00855469"</f>
        <v>00855469</v>
      </c>
      <c r="C898" t="s">
        <v>6</v>
      </c>
    </row>
    <row r="899" spans="1:3" ht="15">
      <c r="A899">
        <v>893</v>
      </c>
      <c r="B899" t="str">
        <f>"00612641"</f>
        <v>00612641</v>
      </c>
      <c r="C899" t="s">
        <v>6</v>
      </c>
    </row>
    <row r="900" spans="1:3" ht="15">
      <c r="A900">
        <v>894</v>
      </c>
      <c r="B900" t="str">
        <f>"00594186"</f>
        <v>00594186</v>
      </c>
      <c r="C900" t="s">
        <v>7</v>
      </c>
    </row>
    <row r="901" spans="1:3" ht="15">
      <c r="A901">
        <v>895</v>
      </c>
      <c r="B901" t="str">
        <f>"00116383"</f>
        <v>00116383</v>
      </c>
      <c r="C901" t="s">
        <v>6</v>
      </c>
    </row>
    <row r="902" spans="1:3" ht="15">
      <c r="A902">
        <v>896</v>
      </c>
      <c r="B902" t="str">
        <f>"00561621"</f>
        <v>00561621</v>
      </c>
      <c r="C902" t="s">
        <v>11</v>
      </c>
    </row>
    <row r="903" spans="1:3" ht="15">
      <c r="A903">
        <v>897</v>
      </c>
      <c r="B903" t="str">
        <f>"00346036"</f>
        <v>00346036</v>
      </c>
      <c r="C903" t="s">
        <v>6</v>
      </c>
    </row>
    <row r="904" spans="1:3" ht="15">
      <c r="A904">
        <v>898</v>
      </c>
      <c r="B904" t="str">
        <f>"00529070"</f>
        <v>00529070</v>
      </c>
      <c r="C904" t="s">
        <v>15</v>
      </c>
    </row>
    <row r="905" spans="1:3" ht="15">
      <c r="A905">
        <v>899</v>
      </c>
      <c r="B905" t="str">
        <f>"00596264"</f>
        <v>00596264</v>
      </c>
      <c r="C905" t="s">
        <v>6</v>
      </c>
    </row>
    <row r="906" spans="1:3" ht="15">
      <c r="A906">
        <v>900</v>
      </c>
      <c r="B906" t="str">
        <f>"00585168"</f>
        <v>00585168</v>
      </c>
      <c r="C906" t="s">
        <v>16</v>
      </c>
    </row>
    <row r="907" spans="1:3" ht="15">
      <c r="A907">
        <v>901</v>
      </c>
      <c r="B907" t="str">
        <f>"00580739"</f>
        <v>00580739</v>
      </c>
      <c r="C907" t="s">
        <v>7</v>
      </c>
    </row>
    <row r="908" spans="1:3" ht="15">
      <c r="A908">
        <v>902</v>
      </c>
      <c r="B908" t="str">
        <f>"00523830"</f>
        <v>00523830</v>
      </c>
      <c r="C908" t="s">
        <v>7</v>
      </c>
    </row>
    <row r="909" spans="1:3" ht="15">
      <c r="A909">
        <v>903</v>
      </c>
      <c r="B909" t="str">
        <f>"00495677"</f>
        <v>00495677</v>
      </c>
      <c r="C909" t="s">
        <v>6</v>
      </c>
    </row>
    <row r="910" spans="1:3" ht="15">
      <c r="A910">
        <v>904</v>
      </c>
      <c r="B910" t="str">
        <f>"00567909"</f>
        <v>00567909</v>
      </c>
      <c r="C910" t="s">
        <v>6</v>
      </c>
    </row>
    <row r="911" spans="1:3" ht="15">
      <c r="A911">
        <v>905</v>
      </c>
      <c r="B911" t="str">
        <f>"00678423"</f>
        <v>00678423</v>
      </c>
      <c r="C911" t="s">
        <v>9</v>
      </c>
    </row>
    <row r="912" spans="1:3" ht="15">
      <c r="A912">
        <v>906</v>
      </c>
      <c r="B912" t="str">
        <f>"00796613"</f>
        <v>00796613</v>
      </c>
      <c r="C912" t="s">
        <v>6</v>
      </c>
    </row>
    <row r="913" spans="1:3" ht="15">
      <c r="A913">
        <v>907</v>
      </c>
      <c r="B913" t="str">
        <f>"201512005605"</f>
        <v>201512005605</v>
      </c>
      <c r="C913" t="s">
        <v>6</v>
      </c>
    </row>
    <row r="914" spans="1:3" ht="15">
      <c r="A914">
        <v>908</v>
      </c>
      <c r="B914" t="str">
        <f>"00125559"</f>
        <v>00125559</v>
      </c>
      <c r="C914" t="s">
        <v>6</v>
      </c>
    </row>
    <row r="915" spans="1:3" ht="15">
      <c r="A915">
        <v>909</v>
      </c>
      <c r="B915" t="str">
        <f>"00858991"</f>
        <v>00858991</v>
      </c>
      <c r="C915" t="s">
        <v>15</v>
      </c>
    </row>
    <row r="916" spans="1:3" ht="15">
      <c r="A916">
        <v>910</v>
      </c>
      <c r="B916" t="str">
        <f>"00722128"</f>
        <v>00722128</v>
      </c>
      <c r="C916" t="s">
        <v>9</v>
      </c>
    </row>
    <row r="917" spans="1:3" ht="15">
      <c r="A917">
        <v>911</v>
      </c>
      <c r="B917" t="str">
        <f>"00113260"</f>
        <v>00113260</v>
      </c>
      <c r="C917" t="s">
        <v>9</v>
      </c>
    </row>
    <row r="918" spans="1:3" ht="15">
      <c r="A918">
        <v>912</v>
      </c>
      <c r="B918" t="str">
        <f>"00586211"</f>
        <v>00586211</v>
      </c>
      <c r="C918" t="s">
        <v>6</v>
      </c>
    </row>
    <row r="919" spans="1:3" ht="15">
      <c r="A919">
        <v>913</v>
      </c>
      <c r="B919" t="str">
        <f>"00591093"</f>
        <v>00591093</v>
      </c>
      <c r="C919" t="s">
        <v>9</v>
      </c>
    </row>
    <row r="920" spans="1:3" ht="15">
      <c r="A920">
        <v>914</v>
      </c>
      <c r="B920" t="str">
        <f>"00279289"</f>
        <v>00279289</v>
      </c>
      <c r="C920" t="s">
        <v>6</v>
      </c>
    </row>
    <row r="921" spans="1:3" ht="15">
      <c r="A921">
        <v>915</v>
      </c>
      <c r="B921" t="str">
        <f>"00719213"</f>
        <v>00719213</v>
      </c>
      <c r="C921" t="s">
        <v>10</v>
      </c>
    </row>
    <row r="922" spans="1:3" ht="15">
      <c r="A922">
        <v>916</v>
      </c>
      <c r="B922" t="str">
        <f>"00019093"</f>
        <v>00019093</v>
      </c>
      <c r="C922" t="s">
        <v>6</v>
      </c>
    </row>
    <row r="923" spans="1:3" ht="15">
      <c r="A923">
        <v>917</v>
      </c>
      <c r="B923" t="str">
        <f>"00792576"</f>
        <v>00792576</v>
      </c>
      <c r="C923" t="s">
        <v>9</v>
      </c>
    </row>
    <row r="924" spans="1:3" ht="15">
      <c r="A924">
        <v>918</v>
      </c>
      <c r="B924" t="str">
        <f>"00613579"</f>
        <v>00613579</v>
      </c>
      <c r="C924" t="s">
        <v>6</v>
      </c>
    </row>
    <row r="925" spans="1:3" ht="15">
      <c r="A925">
        <v>919</v>
      </c>
      <c r="B925" t="str">
        <f>"00486169"</f>
        <v>00486169</v>
      </c>
      <c r="C925" t="s">
        <v>6</v>
      </c>
    </row>
    <row r="926" spans="1:3" ht="15">
      <c r="A926">
        <v>920</v>
      </c>
      <c r="B926" t="str">
        <f>"00634204"</f>
        <v>00634204</v>
      </c>
      <c r="C926" t="s">
        <v>6</v>
      </c>
    </row>
    <row r="927" spans="1:3" ht="15">
      <c r="A927">
        <v>921</v>
      </c>
      <c r="B927" t="str">
        <f>"00621706"</f>
        <v>00621706</v>
      </c>
      <c r="C927" t="s">
        <v>6</v>
      </c>
    </row>
    <row r="928" spans="1:3" ht="15">
      <c r="A928">
        <v>922</v>
      </c>
      <c r="B928" t="str">
        <f>"00480027"</f>
        <v>00480027</v>
      </c>
      <c r="C928" t="s">
        <v>6</v>
      </c>
    </row>
    <row r="929" spans="1:3" ht="15">
      <c r="A929">
        <v>923</v>
      </c>
      <c r="B929" t="str">
        <f>"00858019"</f>
        <v>00858019</v>
      </c>
      <c r="C929" t="s">
        <v>9</v>
      </c>
    </row>
    <row r="930" spans="1:3" ht="15">
      <c r="A930">
        <v>924</v>
      </c>
      <c r="B930" t="str">
        <f>"200802000840"</f>
        <v>200802000840</v>
      </c>
      <c r="C930" t="s">
        <v>6</v>
      </c>
    </row>
    <row r="931" spans="1:3" ht="15">
      <c r="A931">
        <v>925</v>
      </c>
      <c r="B931" t="str">
        <f>"00127886"</f>
        <v>00127886</v>
      </c>
      <c r="C931" t="s">
        <v>6</v>
      </c>
    </row>
    <row r="932" spans="1:3" ht="15">
      <c r="A932">
        <v>926</v>
      </c>
      <c r="B932" t="str">
        <f>"00854143"</f>
        <v>00854143</v>
      </c>
      <c r="C932" t="s">
        <v>6</v>
      </c>
    </row>
    <row r="933" spans="1:3" ht="15">
      <c r="A933">
        <v>927</v>
      </c>
      <c r="B933" t="str">
        <f>"00656916"</f>
        <v>00656916</v>
      </c>
      <c r="C933" t="s">
        <v>7</v>
      </c>
    </row>
    <row r="934" spans="1:3" ht="15">
      <c r="A934">
        <v>928</v>
      </c>
      <c r="B934" t="str">
        <f>"00574314"</f>
        <v>00574314</v>
      </c>
      <c r="C934" t="s">
        <v>6</v>
      </c>
    </row>
    <row r="935" spans="1:3" ht="15">
      <c r="A935">
        <v>929</v>
      </c>
      <c r="B935" t="str">
        <f>"00593755"</f>
        <v>00593755</v>
      </c>
      <c r="C935" t="s">
        <v>6</v>
      </c>
    </row>
    <row r="936" spans="1:3" ht="15">
      <c r="A936">
        <v>930</v>
      </c>
      <c r="B936" t="str">
        <f>"00859395"</f>
        <v>00859395</v>
      </c>
      <c r="C936" t="s">
        <v>15</v>
      </c>
    </row>
    <row r="937" spans="1:3" ht="15">
      <c r="A937">
        <v>931</v>
      </c>
      <c r="B937" t="str">
        <f>"00599655"</f>
        <v>00599655</v>
      </c>
      <c r="C937" t="s">
        <v>6</v>
      </c>
    </row>
    <row r="938" spans="1:3" ht="15">
      <c r="A938">
        <v>932</v>
      </c>
      <c r="B938" t="str">
        <f>"00808271"</f>
        <v>00808271</v>
      </c>
      <c r="C938" t="s">
        <v>6</v>
      </c>
    </row>
    <row r="939" spans="1:3" ht="15">
      <c r="A939">
        <v>933</v>
      </c>
      <c r="B939" t="str">
        <f>"201511014536"</f>
        <v>201511014536</v>
      </c>
      <c r="C939" t="s">
        <v>6</v>
      </c>
    </row>
    <row r="940" spans="1:3" ht="15">
      <c r="A940">
        <v>934</v>
      </c>
      <c r="B940" t="str">
        <f>"201511017527"</f>
        <v>201511017527</v>
      </c>
      <c r="C940" t="s">
        <v>6</v>
      </c>
    </row>
    <row r="941" spans="1:3" ht="15">
      <c r="A941">
        <v>935</v>
      </c>
      <c r="B941" t="str">
        <f>"00480448"</f>
        <v>00480448</v>
      </c>
      <c r="C941" t="s">
        <v>6</v>
      </c>
    </row>
    <row r="942" spans="1:3" ht="15">
      <c r="A942">
        <v>936</v>
      </c>
      <c r="B942" t="str">
        <f>"00541957"</f>
        <v>00541957</v>
      </c>
      <c r="C942" t="s">
        <v>6</v>
      </c>
    </row>
    <row r="943" spans="1:3" ht="15">
      <c r="A943">
        <v>937</v>
      </c>
      <c r="B943" t="str">
        <f>"00856640"</f>
        <v>00856640</v>
      </c>
      <c r="C943" t="s">
        <v>9</v>
      </c>
    </row>
    <row r="944" spans="1:3" ht="15">
      <c r="A944">
        <v>938</v>
      </c>
      <c r="B944" t="str">
        <f>"00811256"</f>
        <v>00811256</v>
      </c>
      <c r="C944" t="s">
        <v>6</v>
      </c>
    </row>
    <row r="945" spans="1:3" ht="15">
      <c r="A945">
        <v>939</v>
      </c>
      <c r="B945" t="str">
        <f>"00554061"</f>
        <v>00554061</v>
      </c>
      <c r="C945" t="s">
        <v>6</v>
      </c>
    </row>
    <row r="946" spans="1:3" ht="15">
      <c r="A946">
        <v>940</v>
      </c>
      <c r="B946" t="str">
        <f>"00524819"</f>
        <v>00524819</v>
      </c>
      <c r="C946" t="s">
        <v>7</v>
      </c>
    </row>
    <row r="947" spans="1:3" ht="15">
      <c r="A947">
        <v>941</v>
      </c>
      <c r="B947" t="str">
        <f>"00584438"</f>
        <v>00584438</v>
      </c>
      <c r="C947" t="s">
        <v>6</v>
      </c>
    </row>
    <row r="948" spans="1:3" ht="15">
      <c r="A948">
        <v>942</v>
      </c>
      <c r="B948" t="str">
        <f>"00575399"</f>
        <v>00575399</v>
      </c>
      <c r="C948" t="s">
        <v>6</v>
      </c>
    </row>
    <row r="949" spans="1:3" ht="15">
      <c r="A949">
        <v>943</v>
      </c>
      <c r="B949" t="str">
        <f>"00855304"</f>
        <v>00855304</v>
      </c>
      <c r="C949" t="s">
        <v>10</v>
      </c>
    </row>
    <row r="950" spans="1:3" ht="15">
      <c r="A950">
        <v>944</v>
      </c>
      <c r="B950" t="str">
        <f>"00503500"</f>
        <v>00503500</v>
      </c>
      <c r="C950" t="s">
        <v>12</v>
      </c>
    </row>
    <row r="951" spans="1:3" ht="15">
      <c r="A951">
        <v>945</v>
      </c>
      <c r="B951" t="str">
        <f>"00855459"</f>
        <v>00855459</v>
      </c>
      <c r="C951" t="s">
        <v>9</v>
      </c>
    </row>
    <row r="952" spans="1:3" ht="15">
      <c r="A952">
        <v>946</v>
      </c>
      <c r="B952" t="str">
        <f>"200903000144"</f>
        <v>200903000144</v>
      </c>
      <c r="C952" t="s">
        <v>6</v>
      </c>
    </row>
    <row r="953" spans="1:3" ht="15">
      <c r="A953">
        <v>947</v>
      </c>
      <c r="B953" t="str">
        <f>"00617145"</f>
        <v>00617145</v>
      </c>
      <c r="C953" t="s">
        <v>10</v>
      </c>
    </row>
    <row r="954" spans="1:3" ht="15">
      <c r="A954">
        <v>948</v>
      </c>
      <c r="B954" t="str">
        <f>"00513413"</f>
        <v>00513413</v>
      </c>
      <c r="C954" t="s">
        <v>7</v>
      </c>
    </row>
    <row r="955" spans="1:3" ht="15">
      <c r="A955">
        <v>949</v>
      </c>
      <c r="B955" t="str">
        <f>"00356301"</f>
        <v>00356301</v>
      </c>
      <c r="C955" t="s">
        <v>6</v>
      </c>
    </row>
    <row r="956" spans="1:3" ht="15">
      <c r="A956">
        <v>950</v>
      </c>
      <c r="B956" t="str">
        <f>"201410012371"</f>
        <v>201410012371</v>
      </c>
      <c r="C956" t="s">
        <v>14</v>
      </c>
    </row>
    <row r="957" spans="1:3" ht="15">
      <c r="A957">
        <v>951</v>
      </c>
      <c r="B957" t="str">
        <f>"00583726"</f>
        <v>00583726</v>
      </c>
      <c r="C957" t="s">
        <v>6</v>
      </c>
    </row>
    <row r="958" spans="1:3" ht="15">
      <c r="A958">
        <v>952</v>
      </c>
      <c r="B958" t="str">
        <f>"00619787"</f>
        <v>00619787</v>
      </c>
      <c r="C958" t="s">
        <v>10</v>
      </c>
    </row>
    <row r="959" spans="1:3" ht="15">
      <c r="A959">
        <v>953</v>
      </c>
      <c r="B959" t="str">
        <f>"00627544"</f>
        <v>00627544</v>
      </c>
      <c r="C959" t="s">
        <v>6</v>
      </c>
    </row>
    <row r="960" spans="1:3" ht="15">
      <c r="A960">
        <v>954</v>
      </c>
      <c r="B960" t="str">
        <f>"00651102"</f>
        <v>00651102</v>
      </c>
      <c r="C960" t="s">
        <v>15</v>
      </c>
    </row>
    <row r="961" spans="1:3" ht="15">
      <c r="A961">
        <v>955</v>
      </c>
      <c r="B961" t="str">
        <f>"00561901"</f>
        <v>00561901</v>
      </c>
      <c r="C961" t="s">
        <v>6</v>
      </c>
    </row>
    <row r="962" spans="1:3" ht="15">
      <c r="A962">
        <v>956</v>
      </c>
      <c r="B962" t="str">
        <f>"00569849"</f>
        <v>00569849</v>
      </c>
      <c r="C962" t="s">
        <v>6</v>
      </c>
    </row>
    <row r="963" spans="1:3" ht="15">
      <c r="A963">
        <v>957</v>
      </c>
      <c r="B963" t="str">
        <f>"00114932"</f>
        <v>00114932</v>
      </c>
      <c r="C963" t="s">
        <v>6</v>
      </c>
    </row>
    <row r="964" spans="1:3" ht="15">
      <c r="A964">
        <v>958</v>
      </c>
      <c r="B964" t="str">
        <f>"00858124"</f>
        <v>00858124</v>
      </c>
      <c r="C964" t="s">
        <v>8</v>
      </c>
    </row>
    <row r="965" spans="1:3" ht="15">
      <c r="A965">
        <v>959</v>
      </c>
      <c r="B965" t="str">
        <f>"00572880"</f>
        <v>00572880</v>
      </c>
      <c r="C965" t="s">
        <v>6</v>
      </c>
    </row>
    <row r="966" spans="1:3" ht="15">
      <c r="A966">
        <v>960</v>
      </c>
      <c r="B966" t="str">
        <f>"00816557"</f>
        <v>00816557</v>
      </c>
      <c r="C966" t="s">
        <v>6</v>
      </c>
    </row>
    <row r="967" spans="1:3" ht="15">
      <c r="A967">
        <v>961</v>
      </c>
      <c r="B967" t="str">
        <f>"00593763"</f>
        <v>00593763</v>
      </c>
      <c r="C967" t="s">
        <v>6</v>
      </c>
    </row>
    <row r="968" spans="1:3" ht="15">
      <c r="A968">
        <v>962</v>
      </c>
      <c r="B968" t="str">
        <f>"00568102"</f>
        <v>00568102</v>
      </c>
      <c r="C968" t="s">
        <v>6</v>
      </c>
    </row>
    <row r="969" spans="1:3" ht="15">
      <c r="A969">
        <v>963</v>
      </c>
      <c r="B969" t="str">
        <f>"00466228"</f>
        <v>00466228</v>
      </c>
      <c r="C969" t="s">
        <v>6</v>
      </c>
    </row>
    <row r="970" spans="1:3" ht="15">
      <c r="A970">
        <v>964</v>
      </c>
      <c r="B970" t="str">
        <f>"00107940"</f>
        <v>00107940</v>
      </c>
      <c r="C970" t="s">
        <v>6</v>
      </c>
    </row>
    <row r="971" spans="1:3" ht="15">
      <c r="A971">
        <v>965</v>
      </c>
      <c r="B971" t="str">
        <f>"00573177"</f>
        <v>00573177</v>
      </c>
      <c r="C971" t="s">
        <v>10</v>
      </c>
    </row>
    <row r="972" spans="1:3" ht="15">
      <c r="A972">
        <v>966</v>
      </c>
      <c r="B972" t="str">
        <f>"00545163"</f>
        <v>00545163</v>
      </c>
      <c r="C972" t="s">
        <v>6</v>
      </c>
    </row>
    <row r="973" spans="1:3" ht="15">
      <c r="A973">
        <v>967</v>
      </c>
      <c r="B973" t="str">
        <f>"00574082"</f>
        <v>00574082</v>
      </c>
      <c r="C973" t="s">
        <v>11</v>
      </c>
    </row>
    <row r="974" spans="1:3" ht="15">
      <c r="A974">
        <v>968</v>
      </c>
      <c r="B974" t="str">
        <f>"00856004"</f>
        <v>00856004</v>
      </c>
      <c r="C974" t="s">
        <v>6</v>
      </c>
    </row>
    <row r="975" spans="1:3" ht="15">
      <c r="A975">
        <v>969</v>
      </c>
      <c r="B975" t="str">
        <f>"00556359"</f>
        <v>00556359</v>
      </c>
      <c r="C975" t="s">
        <v>7</v>
      </c>
    </row>
    <row r="976" spans="1:3" ht="15">
      <c r="A976">
        <v>970</v>
      </c>
      <c r="B976" t="str">
        <f>"00578921"</f>
        <v>00578921</v>
      </c>
      <c r="C976" t="s">
        <v>6</v>
      </c>
    </row>
    <row r="977" spans="1:3" ht="15">
      <c r="A977">
        <v>971</v>
      </c>
      <c r="B977" t="str">
        <f>"00612243"</f>
        <v>00612243</v>
      </c>
      <c r="C977" t="s">
        <v>6</v>
      </c>
    </row>
    <row r="978" spans="1:3" ht="15">
      <c r="A978">
        <v>972</v>
      </c>
      <c r="B978" t="str">
        <f>"00854031"</f>
        <v>00854031</v>
      </c>
      <c r="C978" t="s">
        <v>6</v>
      </c>
    </row>
    <row r="979" spans="1:3" ht="15">
      <c r="A979">
        <v>973</v>
      </c>
      <c r="B979" t="str">
        <f>"00527108"</f>
        <v>00527108</v>
      </c>
      <c r="C979" t="s">
        <v>6</v>
      </c>
    </row>
    <row r="980" spans="1:3" ht="15">
      <c r="A980">
        <v>974</v>
      </c>
      <c r="B980" t="str">
        <f>"00610824"</f>
        <v>00610824</v>
      </c>
      <c r="C980" t="s">
        <v>6</v>
      </c>
    </row>
    <row r="981" spans="1:3" ht="15">
      <c r="A981">
        <v>975</v>
      </c>
      <c r="B981" t="str">
        <f>"00570496"</f>
        <v>00570496</v>
      </c>
      <c r="C981" t="s">
        <v>6</v>
      </c>
    </row>
    <row r="982" spans="1:3" ht="15">
      <c r="A982">
        <v>976</v>
      </c>
      <c r="B982" t="str">
        <f>"201510004399"</f>
        <v>201510004399</v>
      </c>
      <c r="C982" t="s">
        <v>6</v>
      </c>
    </row>
    <row r="983" spans="1:3" ht="15">
      <c r="A983">
        <v>977</v>
      </c>
      <c r="B983" t="str">
        <f>"00661413"</f>
        <v>00661413</v>
      </c>
      <c r="C983" t="s">
        <v>6</v>
      </c>
    </row>
    <row r="984" spans="1:3" ht="15">
      <c r="A984">
        <v>978</v>
      </c>
      <c r="B984" t="str">
        <f>"00564809"</f>
        <v>00564809</v>
      </c>
      <c r="C984" t="s">
        <v>6</v>
      </c>
    </row>
    <row r="985" spans="1:3" ht="15">
      <c r="A985">
        <v>979</v>
      </c>
      <c r="B985" t="str">
        <f>"201604000402"</f>
        <v>201604000402</v>
      </c>
      <c r="C985" t="s">
        <v>6</v>
      </c>
    </row>
    <row r="986" spans="1:3" ht="15">
      <c r="A986">
        <v>980</v>
      </c>
      <c r="B986" t="str">
        <f>"00583875"</f>
        <v>00583875</v>
      </c>
      <c r="C986" t="s">
        <v>6</v>
      </c>
    </row>
    <row r="987" spans="1:3" ht="15">
      <c r="A987">
        <v>981</v>
      </c>
      <c r="B987" t="str">
        <f>"00565220"</f>
        <v>00565220</v>
      </c>
      <c r="C987" t="s">
        <v>6</v>
      </c>
    </row>
    <row r="988" spans="1:3" ht="15">
      <c r="A988">
        <v>982</v>
      </c>
      <c r="B988" t="str">
        <f>"00148368"</f>
        <v>00148368</v>
      </c>
      <c r="C988" t="s">
        <v>6</v>
      </c>
    </row>
    <row r="989" spans="1:3" ht="15">
      <c r="A989">
        <v>983</v>
      </c>
      <c r="B989" t="str">
        <f>"00123959"</f>
        <v>00123959</v>
      </c>
      <c r="C989" t="s">
        <v>9</v>
      </c>
    </row>
    <row r="990" spans="1:3" ht="15">
      <c r="A990">
        <v>984</v>
      </c>
      <c r="B990" t="str">
        <f>"00859459"</f>
        <v>00859459</v>
      </c>
      <c r="C990" t="s">
        <v>6</v>
      </c>
    </row>
    <row r="991" spans="1:3" ht="15">
      <c r="A991">
        <v>985</v>
      </c>
      <c r="B991" t="str">
        <f>"00591058"</f>
        <v>00591058</v>
      </c>
      <c r="C991" t="s">
        <v>6</v>
      </c>
    </row>
    <row r="992" spans="1:3" ht="15">
      <c r="A992">
        <v>986</v>
      </c>
      <c r="B992" t="str">
        <f>"00854019"</f>
        <v>00854019</v>
      </c>
      <c r="C992" t="s">
        <v>6</v>
      </c>
    </row>
    <row r="993" spans="1:3" ht="15">
      <c r="A993">
        <v>987</v>
      </c>
      <c r="B993" t="str">
        <f>"00583884"</f>
        <v>00583884</v>
      </c>
      <c r="C993" t="s">
        <v>6</v>
      </c>
    </row>
    <row r="994" spans="1:3" ht="15">
      <c r="A994">
        <v>988</v>
      </c>
      <c r="B994" t="str">
        <f>"00792480"</f>
        <v>00792480</v>
      </c>
      <c r="C994" t="s">
        <v>14</v>
      </c>
    </row>
    <row r="995" spans="1:3" ht="15">
      <c r="A995">
        <v>989</v>
      </c>
      <c r="B995" t="str">
        <f>"201401001846"</f>
        <v>201401001846</v>
      </c>
      <c r="C995" t="s">
        <v>10</v>
      </c>
    </row>
    <row r="996" spans="1:3" ht="15">
      <c r="A996">
        <v>990</v>
      </c>
      <c r="B996" t="str">
        <f>"00773597"</f>
        <v>00773597</v>
      </c>
      <c r="C996" t="s">
        <v>9</v>
      </c>
    </row>
    <row r="997" spans="1:3" ht="15">
      <c r="A997">
        <v>991</v>
      </c>
      <c r="B997" t="str">
        <f>"00383210"</f>
        <v>00383210</v>
      </c>
      <c r="C997" t="s">
        <v>6</v>
      </c>
    </row>
    <row r="998" spans="1:3" ht="15">
      <c r="A998">
        <v>992</v>
      </c>
      <c r="B998" t="str">
        <f>"00689196"</f>
        <v>00689196</v>
      </c>
      <c r="C998" t="s">
        <v>6</v>
      </c>
    </row>
    <row r="999" spans="1:3" ht="15">
      <c r="A999">
        <v>993</v>
      </c>
      <c r="B999" t="str">
        <f>"00630739"</f>
        <v>00630739</v>
      </c>
      <c r="C999" t="s">
        <v>9</v>
      </c>
    </row>
    <row r="1000" spans="1:3" ht="15">
      <c r="A1000">
        <v>994</v>
      </c>
      <c r="B1000" t="str">
        <f>"00857248"</f>
        <v>00857248</v>
      </c>
      <c r="C1000" t="s">
        <v>6</v>
      </c>
    </row>
    <row r="1001" spans="1:3" ht="15">
      <c r="A1001">
        <v>995</v>
      </c>
      <c r="B1001" t="str">
        <f>"00206302"</f>
        <v>00206302</v>
      </c>
      <c r="C1001" t="s">
        <v>6</v>
      </c>
    </row>
    <row r="1002" spans="1:3" ht="15">
      <c r="A1002">
        <v>996</v>
      </c>
      <c r="B1002" t="str">
        <f>"00607942"</f>
        <v>00607942</v>
      </c>
      <c r="C1002" t="s">
        <v>10</v>
      </c>
    </row>
    <row r="1003" spans="1:3" ht="15">
      <c r="A1003">
        <v>997</v>
      </c>
      <c r="B1003" t="str">
        <f>"201402004563"</f>
        <v>201402004563</v>
      </c>
      <c r="C1003" t="s">
        <v>6</v>
      </c>
    </row>
    <row r="1004" spans="1:3" ht="15">
      <c r="A1004">
        <v>998</v>
      </c>
      <c r="B1004" t="str">
        <f>"00632268"</f>
        <v>00632268</v>
      </c>
      <c r="C1004" t="s">
        <v>6</v>
      </c>
    </row>
    <row r="1005" spans="1:3" ht="15">
      <c r="A1005">
        <v>999</v>
      </c>
      <c r="B1005" t="str">
        <f>"201402001168"</f>
        <v>201402001168</v>
      </c>
      <c r="C1005" t="s">
        <v>6</v>
      </c>
    </row>
    <row r="1006" spans="1:3" ht="15">
      <c r="A1006">
        <v>1000</v>
      </c>
      <c r="B1006" t="str">
        <f>"00574138"</f>
        <v>00574138</v>
      </c>
      <c r="C1006" t="s">
        <v>6</v>
      </c>
    </row>
    <row r="1007" spans="1:3" ht="15">
      <c r="A1007">
        <v>1001</v>
      </c>
      <c r="B1007" t="str">
        <f>"00652392"</f>
        <v>00652392</v>
      </c>
      <c r="C1007" t="s">
        <v>6</v>
      </c>
    </row>
    <row r="1008" spans="1:3" ht="15">
      <c r="A1008">
        <v>1002</v>
      </c>
      <c r="B1008" t="str">
        <f>"00614019"</f>
        <v>00614019</v>
      </c>
      <c r="C1008" t="s">
        <v>10</v>
      </c>
    </row>
    <row r="1009" spans="1:3" ht="15">
      <c r="A1009">
        <v>1003</v>
      </c>
      <c r="B1009" t="str">
        <f>"00125509"</f>
        <v>00125509</v>
      </c>
      <c r="C1009" t="s">
        <v>6</v>
      </c>
    </row>
    <row r="1010" spans="1:3" ht="15">
      <c r="A1010">
        <v>1004</v>
      </c>
      <c r="B1010" t="str">
        <f>"201511008312"</f>
        <v>201511008312</v>
      </c>
      <c r="C1010" t="s">
        <v>6</v>
      </c>
    </row>
    <row r="1011" spans="1:3" ht="15">
      <c r="A1011">
        <v>1005</v>
      </c>
      <c r="B1011" t="str">
        <f>"00589069"</f>
        <v>00589069</v>
      </c>
      <c r="C1011" t="s">
        <v>6</v>
      </c>
    </row>
    <row r="1012" spans="1:3" ht="15">
      <c r="A1012">
        <v>1006</v>
      </c>
      <c r="B1012" t="str">
        <f>"00855062"</f>
        <v>00855062</v>
      </c>
      <c r="C1012" t="s">
        <v>6</v>
      </c>
    </row>
    <row r="1013" spans="1:3" ht="15">
      <c r="A1013">
        <v>1007</v>
      </c>
      <c r="B1013" t="str">
        <f>"00294535"</f>
        <v>00294535</v>
      </c>
      <c r="C1013" t="s">
        <v>6</v>
      </c>
    </row>
    <row r="1014" spans="1:3" ht="15">
      <c r="A1014">
        <v>1008</v>
      </c>
      <c r="B1014" t="str">
        <f>"00858727"</f>
        <v>00858727</v>
      </c>
      <c r="C1014" t="s">
        <v>9</v>
      </c>
    </row>
    <row r="1015" spans="1:3" ht="15">
      <c r="A1015">
        <v>1009</v>
      </c>
      <c r="B1015" t="str">
        <f>"00859642"</f>
        <v>00859642</v>
      </c>
      <c r="C1015" t="s">
        <v>6</v>
      </c>
    </row>
    <row r="1016" spans="1:3" ht="15">
      <c r="A1016">
        <v>1010</v>
      </c>
      <c r="B1016" t="str">
        <f>"00598176"</f>
        <v>00598176</v>
      </c>
      <c r="C1016" t="s">
        <v>6</v>
      </c>
    </row>
    <row r="1017" spans="1:3" ht="15">
      <c r="A1017">
        <v>1011</v>
      </c>
      <c r="B1017" t="str">
        <f>"00645032"</f>
        <v>00645032</v>
      </c>
      <c r="C1017" t="s">
        <v>9</v>
      </c>
    </row>
    <row r="1018" spans="1:3" ht="15">
      <c r="A1018">
        <v>1012</v>
      </c>
      <c r="B1018" t="str">
        <f>"00615081"</f>
        <v>00615081</v>
      </c>
      <c r="C1018" t="s">
        <v>6</v>
      </c>
    </row>
    <row r="1019" spans="1:3" ht="15">
      <c r="A1019">
        <v>1013</v>
      </c>
      <c r="B1019" t="str">
        <f>"00625807"</f>
        <v>00625807</v>
      </c>
      <c r="C1019" t="s">
        <v>6</v>
      </c>
    </row>
    <row r="1020" spans="1:3" ht="15">
      <c r="A1020">
        <v>1014</v>
      </c>
      <c r="B1020" t="str">
        <f>"00297557"</f>
        <v>00297557</v>
      </c>
      <c r="C1020" t="s">
        <v>11</v>
      </c>
    </row>
    <row r="1021" spans="1:3" ht="15">
      <c r="A1021">
        <v>1015</v>
      </c>
      <c r="B1021" t="str">
        <f>"00586356"</f>
        <v>00586356</v>
      </c>
      <c r="C1021" t="s">
        <v>6</v>
      </c>
    </row>
    <row r="1022" spans="1:3" ht="15">
      <c r="A1022">
        <v>1016</v>
      </c>
      <c r="B1022" t="str">
        <f>"00854444"</f>
        <v>00854444</v>
      </c>
      <c r="C1022" t="s">
        <v>6</v>
      </c>
    </row>
    <row r="1023" spans="1:3" ht="15">
      <c r="A1023">
        <v>1017</v>
      </c>
      <c r="B1023" t="str">
        <f>"00574547"</f>
        <v>00574547</v>
      </c>
      <c r="C1023" t="s">
        <v>6</v>
      </c>
    </row>
    <row r="1024" spans="1:3" ht="15">
      <c r="A1024">
        <v>1018</v>
      </c>
      <c r="B1024" t="str">
        <f>"00804816"</f>
        <v>00804816</v>
      </c>
      <c r="C1024" t="s">
        <v>10</v>
      </c>
    </row>
    <row r="1025" spans="1:3" ht="15">
      <c r="A1025">
        <v>1019</v>
      </c>
      <c r="B1025" t="str">
        <f>"00563464"</f>
        <v>00563464</v>
      </c>
      <c r="C1025" t="s">
        <v>6</v>
      </c>
    </row>
    <row r="1026" spans="1:3" ht="15">
      <c r="A1026">
        <v>1020</v>
      </c>
      <c r="B1026" t="str">
        <f>"00665128"</f>
        <v>00665128</v>
      </c>
      <c r="C1026" t="s">
        <v>7</v>
      </c>
    </row>
    <row r="1027" spans="1:3" ht="15">
      <c r="A1027">
        <v>1021</v>
      </c>
      <c r="B1027" t="str">
        <f>"00589932"</f>
        <v>00589932</v>
      </c>
      <c r="C1027" t="s">
        <v>6</v>
      </c>
    </row>
    <row r="1028" spans="1:3" ht="15">
      <c r="A1028">
        <v>1022</v>
      </c>
      <c r="B1028" t="str">
        <f>"00531604"</f>
        <v>00531604</v>
      </c>
      <c r="C1028" t="s">
        <v>6</v>
      </c>
    </row>
    <row r="1029" spans="1:3" ht="15">
      <c r="A1029">
        <v>1023</v>
      </c>
      <c r="B1029" t="str">
        <f>"00851069"</f>
        <v>00851069</v>
      </c>
      <c r="C1029" t="s">
        <v>6</v>
      </c>
    </row>
    <row r="1030" spans="1:3" ht="15">
      <c r="A1030">
        <v>1024</v>
      </c>
      <c r="B1030" t="str">
        <f>"00115163"</f>
        <v>00115163</v>
      </c>
      <c r="C1030" t="s">
        <v>6</v>
      </c>
    </row>
    <row r="1031" spans="1:3" ht="15">
      <c r="A1031">
        <v>1025</v>
      </c>
      <c r="B1031" t="str">
        <f>"201410004085"</f>
        <v>201410004085</v>
      </c>
      <c r="C1031" t="s">
        <v>6</v>
      </c>
    </row>
    <row r="1032" spans="1:3" ht="15">
      <c r="A1032">
        <v>1026</v>
      </c>
      <c r="B1032" t="str">
        <f>"201510000198"</f>
        <v>201510000198</v>
      </c>
      <c r="C1032" t="s">
        <v>7</v>
      </c>
    </row>
    <row r="1033" spans="1:3" ht="15">
      <c r="A1033">
        <v>1027</v>
      </c>
      <c r="B1033" t="str">
        <f>"00605756"</f>
        <v>00605756</v>
      </c>
      <c r="C1033" t="s">
        <v>6</v>
      </c>
    </row>
    <row r="1034" spans="1:3" ht="15">
      <c r="A1034">
        <v>1028</v>
      </c>
      <c r="B1034" t="str">
        <f>"00505075"</f>
        <v>00505075</v>
      </c>
      <c r="C1034" t="s">
        <v>6</v>
      </c>
    </row>
    <row r="1035" spans="1:3" ht="15">
      <c r="A1035">
        <v>1029</v>
      </c>
      <c r="B1035" t="str">
        <f>"00743876"</f>
        <v>00743876</v>
      </c>
      <c r="C1035" t="s">
        <v>6</v>
      </c>
    </row>
    <row r="1036" spans="1:3" ht="15">
      <c r="A1036">
        <v>1030</v>
      </c>
      <c r="B1036" t="str">
        <f>"00854025"</f>
        <v>00854025</v>
      </c>
      <c r="C1036" t="s">
        <v>6</v>
      </c>
    </row>
    <row r="1037" spans="1:3" ht="15">
      <c r="A1037">
        <v>1031</v>
      </c>
      <c r="B1037" t="str">
        <f>"00796119"</f>
        <v>00796119</v>
      </c>
      <c r="C1037" t="s">
        <v>6</v>
      </c>
    </row>
    <row r="1038" spans="1:3" ht="15">
      <c r="A1038">
        <v>1032</v>
      </c>
      <c r="B1038" t="str">
        <f>"00854229"</f>
        <v>00854229</v>
      </c>
      <c r="C1038" t="s">
        <v>6</v>
      </c>
    </row>
    <row r="1039" spans="1:3" ht="15">
      <c r="A1039">
        <v>1033</v>
      </c>
      <c r="B1039" t="str">
        <f>"00637043"</f>
        <v>00637043</v>
      </c>
      <c r="C1039" t="s">
        <v>6</v>
      </c>
    </row>
    <row r="1040" spans="1:3" ht="15">
      <c r="A1040">
        <v>1034</v>
      </c>
      <c r="B1040" t="str">
        <f>"201511032303"</f>
        <v>201511032303</v>
      </c>
      <c r="C1040" t="s">
        <v>6</v>
      </c>
    </row>
    <row r="1041" spans="1:3" ht="15">
      <c r="A1041">
        <v>1035</v>
      </c>
      <c r="B1041" t="str">
        <f>"201406005617"</f>
        <v>201406005617</v>
      </c>
      <c r="C1041" t="s">
        <v>6</v>
      </c>
    </row>
    <row r="1042" spans="1:3" ht="15">
      <c r="A1042">
        <v>1036</v>
      </c>
      <c r="B1042" t="str">
        <f>"00614679"</f>
        <v>00614679</v>
      </c>
      <c r="C1042" t="s">
        <v>15</v>
      </c>
    </row>
    <row r="1043" spans="1:3" ht="15">
      <c r="A1043">
        <v>1037</v>
      </c>
      <c r="B1043" t="str">
        <f>"00608168"</f>
        <v>00608168</v>
      </c>
      <c r="C1043" t="s">
        <v>6</v>
      </c>
    </row>
    <row r="1044" spans="1:3" ht="15">
      <c r="A1044">
        <v>1038</v>
      </c>
      <c r="B1044" t="str">
        <f>"00575286"</f>
        <v>00575286</v>
      </c>
      <c r="C1044" t="s">
        <v>6</v>
      </c>
    </row>
    <row r="1045" spans="1:3" ht="15">
      <c r="A1045">
        <v>1039</v>
      </c>
      <c r="B1045" t="str">
        <f>"00715753"</f>
        <v>00715753</v>
      </c>
      <c r="C1045" t="s">
        <v>6</v>
      </c>
    </row>
    <row r="1046" spans="1:3" ht="15">
      <c r="A1046">
        <v>1040</v>
      </c>
      <c r="B1046" t="str">
        <f>"00856874"</f>
        <v>00856874</v>
      </c>
      <c r="C1046" t="s">
        <v>6</v>
      </c>
    </row>
    <row r="1047" spans="1:3" ht="15">
      <c r="A1047">
        <v>1041</v>
      </c>
      <c r="B1047" t="str">
        <f>"00564803"</f>
        <v>00564803</v>
      </c>
      <c r="C1047" t="s">
        <v>6</v>
      </c>
    </row>
    <row r="1048" spans="1:3" ht="15">
      <c r="A1048">
        <v>1042</v>
      </c>
      <c r="B1048" t="str">
        <f>"00857559"</f>
        <v>00857559</v>
      </c>
      <c r="C1048" t="s">
        <v>6</v>
      </c>
    </row>
    <row r="1049" spans="1:3" ht="15">
      <c r="A1049">
        <v>1043</v>
      </c>
      <c r="B1049" t="str">
        <f>"00588863"</f>
        <v>00588863</v>
      </c>
      <c r="C1049" t="s">
        <v>6</v>
      </c>
    </row>
    <row r="1050" spans="1:3" ht="15">
      <c r="A1050">
        <v>1044</v>
      </c>
      <c r="B1050" t="str">
        <f>"00802870"</f>
        <v>00802870</v>
      </c>
      <c r="C1050" t="s">
        <v>11</v>
      </c>
    </row>
    <row r="1051" spans="1:3" ht="15">
      <c r="A1051">
        <v>1045</v>
      </c>
      <c r="B1051" t="str">
        <f>"00741868"</f>
        <v>00741868</v>
      </c>
      <c r="C1051" t="s">
        <v>11</v>
      </c>
    </row>
    <row r="1052" spans="1:3" ht="15">
      <c r="A1052">
        <v>1046</v>
      </c>
      <c r="B1052" t="str">
        <f>"00469330"</f>
        <v>00469330</v>
      </c>
      <c r="C1052" t="s">
        <v>7</v>
      </c>
    </row>
    <row r="1053" spans="1:3" ht="15">
      <c r="A1053">
        <v>1047</v>
      </c>
      <c r="B1053" t="str">
        <f>"00474676"</f>
        <v>00474676</v>
      </c>
      <c r="C1053" t="s">
        <v>7</v>
      </c>
    </row>
    <row r="1054" spans="1:3" ht="15">
      <c r="A1054">
        <v>1048</v>
      </c>
      <c r="B1054" t="str">
        <f>"00401243"</f>
        <v>00401243</v>
      </c>
      <c r="C1054" t="s">
        <v>6</v>
      </c>
    </row>
    <row r="1055" spans="1:3" ht="15">
      <c r="A1055">
        <v>1049</v>
      </c>
      <c r="B1055" t="str">
        <f>"00680837"</f>
        <v>00680837</v>
      </c>
      <c r="C1055" t="s">
        <v>6</v>
      </c>
    </row>
    <row r="1056" spans="1:3" ht="15">
      <c r="A1056">
        <v>1050</v>
      </c>
      <c r="B1056" t="str">
        <f>"201402000688"</f>
        <v>201402000688</v>
      </c>
      <c r="C1056" t="s">
        <v>6</v>
      </c>
    </row>
    <row r="1057" spans="1:3" ht="15">
      <c r="A1057">
        <v>1051</v>
      </c>
      <c r="B1057" t="str">
        <f>"00720626"</f>
        <v>00720626</v>
      </c>
      <c r="C1057" t="s">
        <v>6</v>
      </c>
    </row>
    <row r="1058" spans="1:3" ht="15">
      <c r="A1058">
        <v>1052</v>
      </c>
      <c r="B1058" t="str">
        <f>"00555896"</f>
        <v>00555896</v>
      </c>
      <c r="C1058" t="s">
        <v>6</v>
      </c>
    </row>
    <row r="1059" spans="1:3" ht="15">
      <c r="A1059">
        <v>1053</v>
      </c>
      <c r="B1059" t="str">
        <f>"00132078"</f>
        <v>00132078</v>
      </c>
      <c r="C1059" t="s">
        <v>6</v>
      </c>
    </row>
    <row r="1060" spans="1:3" ht="15">
      <c r="A1060">
        <v>1054</v>
      </c>
      <c r="B1060" t="str">
        <f>"201412004434"</f>
        <v>201412004434</v>
      </c>
      <c r="C1060" t="s">
        <v>6</v>
      </c>
    </row>
    <row r="1061" spans="1:3" ht="15">
      <c r="A1061">
        <v>1055</v>
      </c>
      <c r="B1061" t="str">
        <f>"00306493"</f>
        <v>00306493</v>
      </c>
      <c r="C1061" t="s">
        <v>6</v>
      </c>
    </row>
    <row r="1062" spans="1:3" ht="15">
      <c r="A1062">
        <v>1056</v>
      </c>
      <c r="B1062" t="str">
        <f>"00522633"</f>
        <v>00522633</v>
      </c>
      <c r="C1062" t="s">
        <v>18</v>
      </c>
    </row>
    <row r="1063" spans="1:3" ht="15">
      <c r="A1063">
        <v>1057</v>
      </c>
      <c r="B1063" t="str">
        <f>"00857909"</f>
        <v>00857909</v>
      </c>
      <c r="C1063" t="s">
        <v>6</v>
      </c>
    </row>
    <row r="1064" spans="1:3" ht="15">
      <c r="A1064">
        <v>1058</v>
      </c>
      <c r="B1064" t="str">
        <f>"00613126"</f>
        <v>00613126</v>
      </c>
      <c r="C1064" t="s">
        <v>6</v>
      </c>
    </row>
    <row r="1065" spans="1:3" ht="15">
      <c r="A1065">
        <v>1059</v>
      </c>
      <c r="B1065" t="str">
        <f>"00579181"</f>
        <v>00579181</v>
      </c>
      <c r="C1065" t="s">
        <v>6</v>
      </c>
    </row>
    <row r="1066" spans="1:3" ht="15">
      <c r="A1066">
        <v>1060</v>
      </c>
      <c r="B1066" t="str">
        <f>"00565685"</f>
        <v>00565685</v>
      </c>
      <c r="C1066" t="s">
        <v>6</v>
      </c>
    </row>
    <row r="1067" spans="1:3" ht="15">
      <c r="A1067">
        <v>1061</v>
      </c>
      <c r="B1067" t="str">
        <f>"00597018"</f>
        <v>00597018</v>
      </c>
      <c r="C1067" t="s">
        <v>9</v>
      </c>
    </row>
    <row r="1068" spans="1:3" ht="15">
      <c r="A1068">
        <v>1062</v>
      </c>
      <c r="B1068" t="str">
        <f>"00856987"</f>
        <v>00856987</v>
      </c>
      <c r="C1068" t="s">
        <v>6</v>
      </c>
    </row>
    <row r="1069" spans="1:3" ht="15">
      <c r="A1069">
        <v>1063</v>
      </c>
      <c r="B1069" t="str">
        <f>"00719859"</f>
        <v>00719859</v>
      </c>
      <c r="C1069" t="s">
        <v>9</v>
      </c>
    </row>
    <row r="1070" spans="1:3" ht="15">
      <c r="A1070">
        <v>1064</v>
      </c>
      <c r="B1070" t="str">
        <f>"00822862"</f>
        <v>00822862</v>
      </c>
      <c r="C1070" t="s">
        <v>6</v>
      </c>
    </row>
    <row r="1071" spans="1:3" ht="15">
      <c r="A1071">
        <v>1065</v>
      </c>
      <c r="B1071" t="str">
        <f>"00771205"</f>
        <v>00771205</v>
      </c>
      <c r="C1071" t="s">
        <v>9</v>
      </c>
    </row>
    <row r="1072" spans="1:3" ht="15">
      <c r="A1072">
        <v>1066</v>
      </c>
      <c r="B1072" t="str">
        <f>"00854746"</f>
        <v>00854746</v>
      </c>
      <c r="C1072" t="s">
        <v>9</v>
      </c>
    </row>
    <row r="1073" spans="1:3" ht="15">
      <c r="A1073">
        <v>1067</v>
      </c>
      <c r="B1073" t="str">
        <f>"00844972"</f>
        <v>00844972</v>
      </c>
      <c r="C1073" t="s">
        <v>6</v>
      </c>
    </row>
    <row r="1074" spans="1:3" ht="15">
      <c r="A1074">
        <v>1068</v>
      </c>
      <c r="B1074" t="str">
        <f>"00225976"</f>
        <v>00225976</v>
      </c>
      <c r="C1074" t="s">
        <v>6</v>
      </c>
    </row>
    <row r="1075" spans="1:3" ht="15">
      <c r="A1075">
        <v>1069</v>
      </c>
      <c r="B1075" t="str">
        <f>"00850562"</f>
        <v>00850562</v>
      </c>
      <c r="C1075" t="s">
        <v>14</v>
      </c>
    </row>
    <row r="1076" spans="1:3" ht="15">
      <c r="A1076">
        <v>1070</v>
      </c>
      <c r="B1076" t="str">
        <f>"00729471"</f>
        <v>00729471</v>
      </c>
      <c r="C1076" t="s">
        <v>12</v>
      </c>
    </row>
    <row r="1077" spans="1:3" ht="15">
      <c r="A1077">
        <v>1071</v>
      </c>
      <c r="B1077" t="str">
        <f>"00475234"</f>
        <v>00475234</v>
      </c>
      <c r="C1077" t="s">
        <v>11</v>
      </c>
    </row>
    <row r="1078" spans="1:3" ht="15">
      <c r="A1078">
        <v>1072</v>
      </c>
      <c r="B1078" t="str">
        <f>"00528065"</f>
        <v>00528065</v>
      </c>
      <c r="C1078" t="s">
        <v>6</v>
      </c>
    </row>
    <row r="1079" spans="1:3" ht="15">
      <c r="A1079">
        <v>1073</v>
      </c>
      <c r="B1079" t="str">
        <f>"00589032"</f>
        <v>00589032</v>
      </c>
      <c r="C1079" t="s">
        <v>6</v>
      </c>
    </row>
    <row r="1080" spans="1:3" ht="15">
      <c r="A1080">
        <v>1074</v>
      </c>
      <c r="B1080" t="str">
        <f>"00456211"</f>
        <v>00456211</v>
      </c>
      <c r="C1080" t="s">
        <v>6</v>
      </c>
    </row>
    <row r="1081" spans="1:3" ht="15">
      <c r="A1081">
        <v>1075</v>
      </c>
      <c r="B1081" t="str">
        <f>"201406012848"</f>
        <v>201406012848</v>
      </c>
      <c r="C1081" t="s">
        <v>6</v>
      </c>
    </row>
    <row r="1082" spans="1:3" ht="15">
      <c r="A1082">
        <v>1076</v>
      </c>
      <c r="B1082" t="str">
        <f>"00581926"</f>
        <v>00581926</v>
      </c>
      <c r="C1082" t="s">
        <v>6</v>
      </c>
    </row>
    <row r="1083" spans="1:3" ht="15">
      <c r="A1083">
        <v>1077</v>
      </c>
      <c r="B1083" t="str">
        <f>"00586866"</f>
        <v>00586866</v>
      </c>
      <c r="C1083" t="s">
        <v>7</v>
      </c>
    </row>
    <row r="1084" spans="1:3" ht="15">
      <c r="A1084">
        <v>1078</v>
      </c>
      <c r="B1084" t="str">
        <f>"00856600"</f>
        <v>00856600</v>
      </c>
      <c r="C1084" t="s">
        <v>6</v>
      </c>
    </row>
    <row r="1085" spans="1:3" ht="15">
      <c r="A1085">
        <v>1079</v>
      </c>
      <c r="B1085" t="str">
        <f>"00780274"</f>
        <v>00780274</v>
      </c>
      <c r="C1085" t="s">
        <v>6</v>
      </c>
    </row>
    <row r="1086" spans="1:3" ht="15">
      <c r="A1086">
        <v>1080</v>
      </c>
      <c r="B1086" t="str">
        <f>"00351533"</f>
        <v>00351533</v>
      </c>
      <c r="C1086" t="s">
        <v>6</v>
      </c>
    </row>
    <row r="1087" spans="1:3" ht="15">
      <c r="A1087">
        <v>1081</v>
      </c>
      <c r="B1087" t="str">
        <f>"00612547"</f>
        <v>00612547</v>
      </c>
      <c r="C1087" t="s">
        <v>6</v>
      </c>
    </row>
    <row r="1088" spans="1:3" ht="15">
      <c r="A1088">
        <v>1082</v>
      </c>
      <c r="B1088" t="str">
        <f>"00622640"</f>
        <v>00622640</v>
      </c>
      <c r="C1088" t="s">
        <v>6</v>
      </c>
    </row>
    <row r="1089" spans="1:3" ht="15">
      <c r="A1089">
        <v>1083</v>
      </c>
      <c r="B1089" t="str">
        <f>"00857401"</f>
        <v>00857401</v>
      </c>
      <c r="C1089" t="s">
        <v>6</v>
      </c>
    </row>
    <row r="1090" spans="1:3" ht="15">
      <c r="A1090">
        <v>1084</v>
      </c>
      <c r="B1090" t="str">
        <f>"00591376"</f>
        <v>00591376</v>
      </c>
      <c r="C1090" t="s">
        <v>6</v>
      </c>
    </row>
    <row r="1091" spans="1:3" ht="15">
      <c r="A1091">
        <v>1085</v>
      </c>
      <c r="B1091" t="str">
        <f>"00575377"</f>
        <v>00575377</v>
      </c>
      <c r="C1091" t="s">
        <v>6</v>
      </c>
    </row>
    <row r="1092" spans="1:3" ht="15">
      <c r="A1092">
        <v>1086</v>
      </c>
      <c r="B1092" t="str">
        <f>"00223383"</f>
        <v>00223383</v>
      </c>
      <c r="C1092" t="s">
        <v>6</v>
      </c>
    </row>
    <row r="1093" spans="1:3" ht="15">
      <c r="A1093">
        <v>1087</v>
      </c>
      <c r="B1093" t="str">
        <f>"00207094"</f>
        <v>00207094</v>
      </c>
      <c r="C1093" t="s">
        <v>6</v>
      </c>
    </row>
    <row r="1094" spans="1:3" ht="15">
      <c r="A1094">
        <v>1088</v>
      </c>
      <c r="B1094" t="str">
        <f>"00507166"</f>
        <v>00507166</v>
      </c>
      <c r="C1094" t="s">
        <v>6</v>
      </c>
    </row>
    <row r="1095" spans="1:3" ht="15">
      <c r="A1095">
        <v>1089</v>
      </c>
      <c r="B1095" t="str">
        <f>"00601953"</f>
        <v>00601953</v>
      </c>
      <c r="C1095" t="s">
        <v>6</v>
      </c>
    </row>
    <row r="1096" spans="1:3" ht="15">
      <c r="A1096">
        <v>1090</v>
      </c>
      <c r="B1096" t="str">
        <f>"00425795"</f>
        <v>00425795</v>
      </c>
      <c r="C1096" t="s">
        <v>6</v>
      </c>
    </row>
    <row r="1097" spans="1:3" ht="15">
      <c r="A1097">
        <v>1091</v>
      </c>
      <c r="B1097" t="str">
        <f>"00857911"</f>
        <v>00857911</v>
      </c>
      <c r="C1097" t="s">
        <v>6</v>
      </c>
    </row>
    <row r="1098" spans="1:3" ht="15">
      <c r="A1098">
        <v>1092</v>
      </c>
      <c r="B1098" t="str">
        <f>"00858238"</f>
        <v>00858238</v>
      </c>
      <c r="C1098" t="s">
        <v>6</v>
      </c>
    </row>
    <row r="1099" spans="1:3" ht="15">
      <c r="A1099">
        <v>1093</v>
      </c>
      <c r="B1099" t="str">
        <f>"200906000320"</f>
        <v>200906000320</v>
      </c>
      <c r="C1099" t="s">
        <v>6</v>
      </c>
    </row>
    <row r="1100" spans="1:3" ht="15">
      <c r="A1100">
        <v>1094</v>
      </c>
      <c r="B1100" t="str">
        <f>"00091195"</f>
        <v>00091195</v>
      </c>
      <c r="C1100" t="s">
        <v>12</v>
      </c>
    </row>
    <row r="1101" spans="1:3" ht="15">
      <c r="A1101">
        <v>1095</v>
      </c>
      <c r="B1101" t="str">
        <f>"00615977"</f>
        <v>00615977</v>
      </c>
      <c r="C1101" t="s">
        <v>6</v>
      </c>
    </row>
    <row r="1102" spans="1:3" ht="15">
      <c r="A1102">
        <v>1096</v>
      </c>
      <c r="B1102" t="str">
        <f>"201410006562"</f>
        <v>201410006562</v>
      </c>
      <c r="C1102" t="s">
        <v>6</v>
      </c>
    </row>
    <row r="1103" spans="1:3" ht="15">
      <c r="A1103">
        <v>1097</v>
      </c>
      <c r="B1103" t="str">
        <f>"00019434"</f>
        <v>00019434</v>
      </c>
      <c r="C1103" t="s">
        <v>6</v>
      </c>
    </row>
    <row r="1104" spans="1:3" ht="15">
      <c r="A1104">
        <v>1098</v>
      </c>
      <c r="B1104" t="str">
        <f>"00855500"</f>
        <v>00855500</v>
      </c>
      <c r="C1104" t="s">
        <v>11</v>
      </c>
    </row>
    <row r="1105" spans="1:3" ht="15">
      <c r="A1105">
        <v>1099</v>
      </c>
      <c r="B1105" t="str">
        <f>"00597957"</f>
        <v>00597957</v>
      </c>
      <c r="C1105" t="s">
        <v>6</v>
      </c>
    </row>
    <row r="1106" spans="1:3" ht="15">
      <c r="A1106">
        <v>1100</v>
      </c>
      <c r="B1106" t="str">
        <f>"00017966"</f>
        <v>00017966</v>
      </c>
      <c r="C1106" t="s">
        <v>6</v>
      </c>
    </row>
    <row r="1107" spans="1:3" ht="15">
      <c r="A1107">
        <v>1101</v>
      </c>
      <c r="B1107" t="str">
        <f>"00592566"</f>
        <v>00592566</v>
      </c>
      <c r="C1107" t="s">
        <v>6</v>
      </c>
    </row>
    <row r="1108" spans="1:3" ht="15">
      <c r="A1108">
        <v>1102</v>
      </c>
      <c r="B1108" t="str">
        <f>"00613530"</f>
        <v>00613530</v>
      </c>
      <c r="C1108" t="s">
        <v>6</v>
      </c>
    </row>
    <row r="1109" spans="1:3" ht="15">
      <c r="A1109">
        <v>1103</v>
      </c>
      <c r="B1109" t="str">
        <f>"00716235"</f>
        <v>00716235</v>
      </c>
      <c r="C1109" t="s">
        <v>6</v>
      </c>
    </row>
    <row r="1110" spans="1:3" ht="15">
      <c r="A1110">
        <v>1104</v>
      </c>
      <c r="B1110" t="str">
        <f>"00556837"</f>
        <v>00556837</v>
      </c>
      <c r="C1110" t="s">
        <v>10</v>
      </c>
    </row>
    <row r="1111" spans="1:3" ht="15">
      <c r="A1111">
        <v>1105</v>
      </c>
      <c r="B1111" t="str">
        <f>"00530043"</f>
        <v>00530043</v>
      </c>
      <c r="C1111" t="s">
        <v>6</v>
      </c>
    </row>
    <row r="1112" spans="1:3" ht="15">
      <c r="A1112">
        <v>1106</v>
      </c>
      <c r="B1112" t="str">
        <f>"200906000428"</f>
        <v>200906000428</v>
      </c>
      <c r="C1112" t="s">
        <v>6</v>
      </c>
    </row>
    <row r="1113" spans="1:3" ht="15">
      <c r="A1113">
        <v>1107</v>
      </c>
      <c r="B1113" t="str">
        <f>"00592312"</f>
        <v>00592312</v>
      </c>
      <c r="C1113" t="s">
        <v>6</v>
      </c>
    </row>
    <row r="1114" spans="1:3" ht="15">
      <c r="A1114">
        <v>1108</v>
      </c>
      <c r="B1114" t="str">
        <f>"00628371"</f>
        <v>00628371</v>
      </c>
      <c r="C1114" t="s">
        <v>6</v>
      </c>
    </row>
    <row r="1115" spans="1:3" ht="15">
      <c r="A1115">
        <v>1109</v>
      </c>
      <c r="B1115" t="str">
        <f>"00134609"</f>
        <v>00134609</v>
      </c>
      <c r="C1115" t="s">
        <v>6</v>
      </c>
    </row>
    <row r="1116" spans="1:3" ht="15">
      <c r="A1116">
        <v>1110</v>
      </c>
      <c r="B1116" t="str">
        <f>"00554804"</f>
        <v>00554804</v>
      </c>
      <c r="C1116" t="s">
        <v>6</v>
      </c>
    </row>
    <row r="1117" spans="1:3" ht="15">
      <c r="A1117">
        <v>1111</v>
      </c>
      <c r="B1117" t="str">
        <f>"00454287"</f>
        <v>00454287</v>
      </c>
      <c r="C1117" t="s">
        <v>6</v>
      </c>
    </row>
    <row r="1118" spans="1:3" ht="15">
      <c r="A1118">
        <v>1112</v>
      </c>
      <c r="B1118" t="str">
        <f>"00658949"</f>
        <v>00658949</v>
      </c>
      <c r="C1118" t="s">
        <v>6</v>
      </c>
    </row>
    <row r="1119" spans="1:3" ht="15">
      <c r="A1119">
        <v>1113</v>
      </c>
      <c r="B1119" t="str">
        <f>"00487708"</f>
        <v>00487708</v>
      </c>
      <c r="C1119" t="s">
        <v>6</v>
      </c>
    </row>
    <row r="1120" spans="1:3" ht="15">
      <c r="A1120">
        <v>1114</v>
      </c>
      <c r="B1120" t="str">
        <f>"201604002927"</f>
        <v>201604002927</v>
      </c>
      <c r="C1120" t="s">
        <v>7</v>
      </c>
    </row>
    <row r="1121" spans="1:3" ht="15">
      <c r="A1121">
        <v>1115</v>
      </c>
      <c r="B1121" t="str">
        <f>"00838324"</f>
        <v>00838324</v>
      </c>
      <c r="C1121" t="s">
        <v>6</v>
      </c>
    </row>
    <row r="1122" spans="1:3" ht="15">
      <c r="A1122">
        <v>1116</v>
      </c>
      <c r="B1122" t="str">
        <f>"00435003"</f>
        <v>00435003</v>
      </c>
      <c r="C1122" t="s">
        <v>6</v>
      </c>
    </row>
    <row r="1123" spans="1:3" ht="15">
      <c r="A1123">
        <v>1117</v>
      </c>
      <c r="B1123" t="str">
        <f>"00641834"</f>
        <v>00641834</v>
      </c>
      <c r="C1123" t="s">
        <v>7</v>
      </c>
    </row>
    <row r="1124" spans="1:3" ht="15">
      <c r="A1124">
        <v>1118</v>
      </c>
      <c r="B1124" t="str">
        <f>"201603000541"</f>
        <v>201603000541</v>
      </c>
      <c r="C1124" t="s">
        <v>6</v>
      </c>
    </row>
    <row r="1125" spans="1:3" ht="15">
      <c r="A1125">
        <v>1119</v>
      </c>
      <c r="B1125" t="str">
        <f>"201502001678"</f>
        <v>201502001678</v>
      </c>
      <c r="C1125" t="s">
        <v>6</v>
      </c>
    </row>
    <row r="1126" spans="1:3" ht="15">
      <c r="A1126">
        <v>1120</v>
      </c>
      <c r="B1126" t="str">
        <f>"00604576"</f>
        <v>00604576</v>
      </c>
      <c r="C1126" t="s">
        <v>6</v>
      </c>
    </row>
    <row r="1127" spans="1:3" ht="15">
      <c r="A1127">
        <v>1121</v>
      </c>
      <c r="B1127" t="str">
        <f>"00569111"</f>
        <v>00569111</v>
      </c>
      <c r="C1127" t="s">
        <v>6</v>
      </c>
    </row>
    <row r="1128" spans="1:3" ht="15">
      <c r="A1128">
        <v>1122</v>
      </c>
      <c r="B1128" t="str">
        <f>"00606985"</f>
        <v>00606985</v>
      </c>
      <c r="C1128" t="s">
        <v>16</v>
      </c>
    </row>
    <row r="1129" spans="1:3" ht="15">
      <c r="A1129">
        <v>1123</v>
      </c>
      <c r="B1129" t="str">
        <f>"00528668"</f>
        <v>00528668</v>
      </c>
      <c r="C1129" t="s">
        <v>6</v>
      </c>
    </row>
    <row r="1130" spans="1:3" ht="15">
      <c r="A1130">
        <v>1124</v>
      </c>
      <c r="B1130" t="str">
        <f>"00814654"</f>
        <v>00814654</v>
      </c>
      <c r="C1130" t="s">
        <v>6</v>
      </c>
    </row>
    <row r="1131" spans="1:3" ht="15">
      <c r="A1131">
        <v>1125</v>
      </c>
      <c r="B1131" t="str">
        <f>"00117350"</f>
        <v>00117350</v>
      </c>
      <c r="C1131" t="s">
        <v>6</v>
      </c>
    </row>
    <row r="1132" spans="1:3" ht="15">
      <c r="A1132">
        <v>1126</v>
      </c>
      <c r="B1132" t="str">
        <f>"201411002845"</f>
        <v>201411002845</v>
      </c>
      <c r="C1132" t="s">
        <v>6</v>
      </c>
    </row>
    <row r="1133" spans="1:3" ht="15">
      <c r="A1133">
        <v>1127</v>
      </c>
      <c r="B1133" t="str">
        <f>"00437304"</f>
        <v>00437304</v>
      </c>
      <c r="C1133" t="s">
        <v>6</v>
      </c>
    </row>
    <row r="1134" spans="1:3" ht="15">
      <c r="A1134">
        <v>1128</v>
      </c>
      <c r="B1134" t="str">
        <f>"201511038343"</f>
        <v>201511038343</v>
      </c>
      <c r="C1134" t="s">
        <v>6</v>
      </c>
    </row>
    <row r="1135" spans="1:3" ht="15">
      <c r="A1135">
        <v>1129</v>
      </c>
      <c r="B1135" t="str">
        <f>"00545447"</f>
        <v>00545447</v>
      </c>
      <c r="C1135" t="s">
        <v>6</v>
      </c>
    </row>
    <row r="1136" spans="1:3" ht="15">
      <c r="A1136">
        <v>1130</v>
      </c>
      <c r="B1136" t="str">
        <f>"00563504"</f>
        <v>00563504</v>
      </c>
      <c r="C1136" t="s">
        <v>15</v>
      </c>
    </row>
    <row r="1137" spans="1:3" ht="15">
      <c r="A1137">
        <v>1131</v>
      </c>
      <c r="B1137" t="str">
        <f>"00581084"</f>
        <v>00581084</v>
      </c>
      <c r="C1137" t="s">
        <v>16</v>
      </c>
    </row>
    <row r="1138" spans="1:3" ht="15">
      <c r="A1138">
        <v>1132</v>
      </c>
      <c r="B1138" t="str">
        <f>"200912000147"</f>
        <v>200912000147</v>
      </c>
      <c r="C1138" t="s">
        <v>6</v>
      </c>
    </row>
    <row r="1139" spans="1:3" ht="15">
      <c r="A1139">
        <v>1133</v>
      </c>
      <c r="B1139" t="str">
        <f>"00003913"</f>
        <v>00003913</v>
      </c>
      <c r="C1139" t="s">
        <v>14</v>
      </c>
    </row>
    <row r="1140" spans="1:3" ht="15">
      <c r="A1140">
        <v>1134</v>
      </c>
      <c r="B1140" t="str">
        <f>"00586379"</f>
        <v>00586379</v>
      </c>
      <c r="C1140" t="s">
        <v>6</v>
      </c>
    </row>
    <row r="1141" spans="1:3" ht="15">
      <c r="A1141">
        <v>1135</v>
      </c>
      <c r="B1141" t="str">
        <f>"00575581"</f>
        <v>00575581</v>
      </c>
      <c r="C1141" t="s">
        <v>6</v>
      </c>
    </row>
    <row r="1142" spans="1:3" ht="15">
      <c r="A1142">
        <v>1136</v>
      </c>
      <c r="B1142" t="str">
        <f>"00857351"</f>
        <v>00857351</v>
      </c>
      <c r="C1142" t="s">
        <v>6</v>
      </c>
    </row>
    <row r="1143" spans="1:3" ht="15">
      <c r="A1143">
        <v>1137</v>
      </c>
      <c r="B1143" t="str">
        <f>"00145388"</f>
        <v>00145388</v>
      </c>
      <c r="C1143" t="s">
        <v>6</v>
      </c>
    </row>
    <row r="1144" spans="1:3" ht="15">
      <c r="A1144">
        <v>1138</v>
      </c>
      <c r="B1144" t="str">
        <f>"00855861"</f>
        <v>00855861</v>
      </c>
      <c r="C1144" t="s">
        <v>6</v>
      </c>
    </row>
    <row r="1145" spans="1:3" ht="15">
      <c r="A1145">
        <v>1139</v>
      </c>
      <c r="B1145" t="str">
        <f>"00561071"</f>
        <v>00561071</v>
      </c>
      <c r="C1145" t="s">
        <v>6</v>
      </c>
    </row>
    <row r="1146" spans="1:3" ht="15">
      <c r="A1146">
        <v>1140</v>
      </c>
      <c r="B1146" t="str">
        <f>"00120097"</f>
        <v>00120097</v>
      </c>
      <c r="C1146" t="s">
        <v>6</v>
      </c>
    </row>
    <row r="1147" spans="1:3" ht="15">
      <c r="A1147">
        <v>1141</v>
      </c>
      <c r="B1147" t="str">
        <f>"00856333"</f>
        <v>00856333</v>
      </c>
      <c r="C1147" t="s">
        <v>11</v>
      </c>
    </row>
    <row r="1148" spans="1:3" ht="15">
      <c r="A1148">
        <v>1142</v>
      </c>
      <c r="B1148" t="str">
        <f>"00197945"</f>
        <v>00197945</v>
      </c>
      <c r="C1148" t="s">
        <v>6</v>
      </c>
    </row>
    <row r="1149" spans="1:3" ht="15">
      <c r="A1149">
        <v>1143</v>
      </c>
      <c r="B1149" t="str">
        <f>"00511731"</f>
        <v>00511731</v>
      </c>
      <c r="C1149" t="s">
        <v>6</v>
      </c>
    </row>
    <row r="1150" spans="1:3" ht="15">
      <c r="A1150">
        <v>1144</v>
      </c>
      <c r="B1150" t="str">
        <f>"00571654"</f>
        <v>00571654</v>
      </c>
      <c r="C1150" t="s">
        <v>6</v>
      </c>
    </row>
    <row r="1151" spans="1:3" ht="15">
      <c r="A1151">
        <v>1145</v>
      </c>
      <c r="B1151" t="str">
        <f>"00800376"</f>
        <v>00800376</v>
      </c>
      <c r="C1151" t="s">
        <v>6</v>
      </c>
    </row>
    <row r="1152" spans="1:3" ht="15">
      <c r="A1152">
        <v>1146</v>
      </c>
      <c r="B1152" t="str">
        <f>"00639396"</f>
        <v>00639396</v>
      </c>
      <c r="C1152" t="s">
        <v>7</v>
      </c>
    </row>
    <row r="1153" spans="1:3" ht="15">
      <c r="A1153">
        <v>1147</v>
      </c>
      <c r="B1153" t="str">
        <f>"00154851"</f>
        <v>00154851</v>
      </c>
      <c r="C1153" t="s">
        <v>6</v>
      </c>
    </row>
    <row r="1154" spans="1:3" ht="15">
      <c r="A1154">
        <v>1148</v>
      </c>
      <c r="B1154" t="str">
        <f>"00461512"</f>
        <v>00461512</v>
      </c>
      <c r="C1154" t="s">
        <v>10</v>
      </c>
    </row>
    <row r="1155" spans="1:3" ht="15">
      <c r="A1155">
        <v>1149</v>
      </c>
      <c r="B1155" t="str">
        <f>"00601739"</f>
        <v>00601739</v>
      </c>
      <c r="C1155" t="s">
        <v>6</v>
      </c>
    </row>
    <row r="1156" spans="1:3" ht="15">
      <c r="A1156">
        <v>1150</v>
      </c>
      <c r="B1156" t="str">
        <f>"00526189"</f>
        <v>00526189</v>
      </c>
      <c r="C1156" t="s">
        <v>6</v>
      </c>
    </row>
    <row r="1157" spans="1:3" ht="15">
      <c r="A1157">
        <v>1151</v>
      </c>
      <c r="B1157" t="str">
        <f>"00578793"</f>
        <v>00578793</v>
      </c>
      <c r="C1157" t="s">
        <v>6</v>
      </c>
    </row>
    <row r="1158" spans="1:3" ht="15">
      <c r="A1158">
        <v>1152</v>
      </c>
      <c r="B1158" t="str">
        <f>"00857250"</f>
        <v>00857250</v>
      </c>
      <c r="C1158" t="s">
        <v>9</v>
      </c>
    </row>
    <row r="1159" spans="1:3" ht="15">
      <c r="A1159">
        <v>1153</v>
      </c>
      <c r="B1159" t="str">
        <f>"00638854"</f>
        <v>00638854</v>
      </c>
      <c r="C1159" t="s">
        <v>6</v>
      </c>
    </row>
    <row r="1160" spans="1:3" ht="15">
      <c r="A1160">
        <v>1154</v>
      </c>
      <c r="B1160" t="str">
        <f>"00857994"</f>
        <v>00857994</v>
      </c>
      <c r="C1160" t="s">
        <v>6</v>
      </c>
    </row>
    <row r="1161" spans="1:3" ht="15">
      <c r="A1161">
        <v>1155</v>
      </c>
      <c r="B1161" t="str">
        <f>"00790767"</f>
        <v>00790767</v>
      </c>
      <c r="C1161" t="s">
        <v>6</v>
      </c>
    </row>
    <row r="1162" spans="1:3" ht="15">
      <c r="A1162">
        <v>1156</v>
      </c>
      <c r="B1162" t="str">
        <f>"201511012897"</f>
        <v>201511012897</v>
      </c>
      <c r="C1162" t="s">
        <v>6</v>
      </c>
    </row>
    <row r="1163" spans="1:3" ht="15">
      <c r="A1163">
        <v>1157</v>
      </c>
      <c r="B1163" t="str">
        <f>"00854887"</f>
        <v>00854887</v>
      </c>
      <c r="C1163" t="s">
        <v>11</v>
      </c>
    </row>
    <row r="1164" spans="1:3" ht="15">
      <c r="A1164">
        <v>1158</v>
      </c>
      <c r="B1164" t="str">
        <f>"00857315"</f>
        <v>00857315</v>
      </c>
      <c r="C1164" t="s">
        <v>20</v>
      </c>
    </row>
    <row r="1165" spans="1:3" ht="15">
      <c r="A1165">
        <v>1159</v>
      </c>
      <c r="B1165" t="str">
        <f>"00858495"</f>
        <v>00858495</v>
      </c>
      <c r="C1165" t="s">
        <v>7</v>
      </c>
    </row>
    <row r="1166" spans="1:3" ht="15">
      <c r="A1166">
        <v>1160</v>
      </c>
      <c r="B1166" t="str">
        <f>"00475882"</f>
        <v>00475882</v>
      </c>
      <c r="C1166" t="s">
        <v>6</v>
      </c>
    </row>
    <row r="1167" spans="1:3" ht="15">
      <c r="A1167">
        <v>1161</v>
      </c>
      <c r="B1167" t="str">
        <f>"00858295"</f>
        <v>00858295</v>
      </c>
      <c r="C1167" t="s">
        <v>6</v>
      </c>
    </row>
    <row r="1168" spans="1:3" ht="15">
      <c r="A1168">
        <v>1162</v>
      </c>
      <c r="B1168" t="str">
        <f>"201511033625"</f>
        <v>201511033625</v>
      </c>
      <c r="C1168" t="s">
        <v>6</v>
      </c>
    </row>
    <row r="1169" spans="1:3" ht="15">
      <c r="A1169">
        <v>1163</v>
      </c>
      <c r="B1169" t="str">
        <f>"00002408"</f>
        <v>00002408</v>
      </c>
      <c r="C1169" t="s">
        <v>6</v>
      </c>
    </row>
    <row r="1170" spans="1:3" ht="15">
      <c r="A1170">
        <v>1164</v>
      </c>
      <c r="B1170" t="str">
        <f>"00538721"</f>
        <v>00538721</v>
      </c>
      <c r="C1170" t="s">
        <v>14</v>
      </c>
    </row>
    <row r="1171" spans="1:3" ht="15">
      <c r="A1171">
        <v>1165</v>
      </c>
      <c r="B1171" t="str">
        <f>"00586665"</f>
        <v>00586665</v>
      </c>
      <c r="C1171" t="s">
        <v>8</v>
      </c>
    </row>
    <row r="1172" spans="1:3" ht="15">
      <c r="A1172">
        <v>1166</v>
      </c>
      <c r="B1172" t="str">
        <f>"00531813"</f>
        <v>00531813</v>
      </c>
      <c r="C1172" t="s">
        <v>21</v>
      </c>
    </row>
    <row r="1173" spans="1:3" ht="15">
      <c r="A1173">
        <v>1167</v>
      </c>
      <c r="B1173" t="str">
        <f>"201409003193"</f>
        <v>201409003193</v>
      </c>
      <c r="C1173" t="s">
        <v>18</v>
      </c>
    </row>
    <row r="1174" spans="1:3" ht="15">
      <c r="A1174">
        <v>1168</v>
      </c>
      <c r="B1174" t="str">
        <f>"00803342"</f>
        <v>00803342</v>
      </c>
      <c r="C1174" t="s">
        <v>6</v>
      </c>
    </row>
    <row r="1175" spans="1:3" ht="15">
      <c r="A1175">
        <v>1169</v>
      </c>
      <c r="B1175" t="str">
        <f>"00824009"</f>
        <v>00824009</v>
      </c>
      <c r="C1175" t="s">
        <v>6</v>
      </c>
    </row>
    <row r="1176" spans="1:3" ht="15">
      <c r="A1176">
        <v>1170</v>
      </c>
      <c r="B1176" t="str">
        <f>"00858105"</f>
        <v>00858105</v>
      </c>
      <c r="C1176" t="s">
        <v>7</v>
      </c>
    </row>
    <row r="1177" spans="1:3" ht="15">
      <c r="A1177">
        <v>1171</v>
      </c>
      <c r="B1177" t="str">
        <f>"00623689"</f>
        <v>00623689</v>
      </c>
      <c r="C1177" t="s">
        <v>10</v>
      </c>
    </row>
    <row r="1178" spans="1:3" ht="15">
      <c r="A1178">
        <v>1172</v>
      </c>
      <c r="B1178" t="str">
        <f>"00506560"</f>
        <v>00506560</v>
      </c>
      <c r="C1178" t="s">
        <v>6</v>
      </c>
    </row>
    <row r="1179" spans="1:3" ht="15">
      <c r="A1179">
        <v>1173</v>
      </c>
      <c r="B1179" t="str">
        <f>"00586455"</f>
        <v>00586455</v>
      </c>
      <c r="C1179" t="s">
        <v>6</v>
      </c>
    </row>
    <row r="1180" spans="1:3" ht="15">
      <c r="A1180">
        <v>1174</v>
      </c>
      <c r="B1180" t="str">
        <f>"00854847"</f>
        <v>00854847</v>
      </c>
      <c r="C1180" t="s">
        <v>6</v>
      </c>
    </row>
    <row r="1181" spans="1:3" ht="15">
      <c r="A1181">
        <v>1175</v>
      </c>
      <c r="B1181" t="str">
        <f>"00130924"</f>
        <v>00130924</v>
      </c>
      <c r="C1181" t="s">
        <v>6</v>
      </c>
    </row>
    <row r="1182" spans="1:3" ht="15">
      <c r="A1182">
        <v>1176</v>
      </c>
      <c r="B1182" t="str">
        <f>"00563505"</f>
        <v>00563505</v>
      </c>
      <c r="C1182" t="s">
        <v>6</v>
      </c>
    </row>
    <row r="1183" spans="1:3" ht="15">
      <c r="A1183">
        <v>1177</v>
      </c>
      <c r="B1183" t="str">
        <f>"00530736"</f>
        <v>00530736</v>
      </c>
      <c r="C1183" t="s">
        <v>6</v>
      </c>
    </row>
    <row r="1184" spans="1:3" ht="15">
      <c r="A1184">
        <v>1178</v>
      </c>
      <c r="B1184" t="str">
        <f>"00585706"</f>
        <v>00585706</v>
      </c>
      <c r="C1184" t="s">
        <v>7</v>
      </c>
    </row>
    <row r="1185" spans="1:3" ht="15">
      <c r="A1185">
        <v>1179</v>
      </c>
      <c r="B1185" t="str">
        <f>"00589490"</f>
        <v>00589490</v>
      </c>
      <c r="C1185" t="s">
        <v>6</v>
      </c>
    </row>
    <row r="1186" spans="1:3" ht="15">
      <c r="A1186">
        <v>1180</v>
      </c>
      <c r="B1186" t="str">
        <f>"00504376"</f>
        <v>00504376</v>
      </c>
      <c r="C1186" t="s">
        <v>10</v>
      </c>
    </row>
    <row r="1187" spans="1:3" ht="15">
      <c r="A1187">
        <v>1181</v>
      </c>
      <c r="B1187" t="str">
        <f>"00573521"</f>
        <v>00573521</v>
      </c>
      <c r="C1187" t="s">
        <v>6</v>
      </c>
    </row>
    <row r="1188" spans="1:3" ht="15">
      <c r="A1188">
        <v>1182</v>
      </c>
      <c r="B1188" t="str">
        <f>"00858685"</f>
        <v>00858685</v>
      </c>
      <c r="C1188" t="s">
        <v>9</v>
      </c>
    </row>
    <row r="1189" spans="1:3" ht="15">
      <c r="A1189">
        <v>1183</v>
      </c>
      <c r="B1189" t="str">
        <f>"00589099"</f>
        <v>00589099</v>
      </c>
      <c r="C1189" t="s">
        <v>6</v>
      </c>
    </row>
    <row r="1190" spans="1:3" ht="15">
      <c r="A1190">
        <v>1184</v>
      </c>
      <c r="B1190" t="str">
        <f>"00275775"</f>
        <v>00275775</v>
      </c>
      <c r="C1190" t="s">
        <v>6</v>
      </c>
    </row>
    <row r="1191" spans="1:3" ht="15">
      <c r="A1191">
        <v>1185</v>
      </c>
      <c r="B1191" t="str">
        <f>"00602180"</f>
        <v>00602180</v>
      </c>
      <c r="C1191" t="s">
        <v>6</v>
      </c>
    </row>
    <row r="1192" spans="1:3" ht="15">
      <c r="A1192">
        <v>1186</v>
      </c>
      <c r="B1192" t="str">
        <f>"201301000066"</f>
        <v>201301000066</v>
      </c>
      <c r="C1192" t="s">
        <v>8</v>
      </c>
    </row>
    <row r="1193" spans="1:3" ht="15">
      <c r="A1193">
        <v>1187</v>
      </c>
      <c r="B1193" t="str">
        <f>"200805000327"</f>
        <v>200805000327</v>
      </c>
      <c r="C1193" t="s">
        <v>6</v>
      </c>
    </row>
    <row r="1194" spans="1:3" ht="15">
      <c r="A1194">
        <v>1188</v>
      </c>
      <c r="B1194" t="str">
        <f>"00857377"</f>
        <v>00857377</v>
      </c>
      <c r="C1194" t="s">
        <v>10</v>
      </c>
    </row>
    <row r="1195" spans="1:3" ht="15">
      <c r="A1195">
        <v>1189</v>
      </c>
      <c r="B1195" t="str">
        <f>"201401002604"</f>
        <v>201401002604</v>
      </c>
      <c r="C1195" t="s">
        <v>14</v>
      </c>
    </row>
    <row r="1196" spans="1:3" ht="15">
      <c r="A1196">
        <v>1190</v>
      </c>
      <c r="B1196" t="str">
        <f>"00840468"</f>
        <v>00840468</v>
      </c>
      <c r="C1196" t="s">
        <v>6</v>
      </c>
    </row>
    <row r="1197" spans="1:3" ht="15">
      <c r="A1197">
        <v>1191</v>
      </c>
      <c r="B1197" t="str">
        <f>"00618106"</f>
        <v>00618106</v>
      </c>
      <c r="C1197" t="s">
        <v>6</v>
      </c>
    </row>
    <row r="1198" spans="1:3" ht="15">
      <c r="A1198">
        <v>1192</v>
      </c>
      <c r="B1198" t="str">
        <f>"00728667"</f>
        <v>00728667</v>
      </c>
      <c r="C1198" t="s">
        <v>9</v>
      </c>
    </row>
    <row r="1199" spans="1:3" ht="15">
      <c r="A1199">
        <v>1193</v>
      </c>
      <c r="B1199" t="str">
        <f>"00858404"</f>
        <v>00858404</v>
      </c>
      <c r="C1199" t="s">
        <v>6</v>
      </c>
    </row>
    <row r="1200" spans="1:3" ht="15">
      <c r="A1200">
        <v>1194</v>
      </c>
      <c r="B1200" t="str">
        <f>"00856881"</f>
        <v>00856881</v>
      </c>
      <c r="C1200" t="s">
        <v>9</v>
      </c>
    </row>
    <row r="1201" spans="1:3" ht="15">
      <c r="A1201">
        <v>1195</v>
      </c>
      <c r="B1201" t="str">
        <f>"00855754"</f>
        <v>00855754</v>
      </c>
      <c r="C1201" t="s">
        <v>6</v>
      </c>
    </row>
    <row r="1202" spans="1:3" ht="15">
      <c r="A1202">
        <v>1196</v>
      </c>
      <c r="B1202" t="str">
        <f>"00012377"</f>
        <v>00012377</v>
      </c>
      <c r="C1202" t="s">
        <v>6</v>
      </c>
    </row>
    <row r="1203" spans="1:3" ht="15">
      <c r="A1203">
        <v>1197</v>
      </c>
      <c r="B1203" t="str">
        <f>"00106944"</f>
        <v>00106944</v>
      </c>
      <c r="C1203" t="s">
        <v>6</v>
      </c>
    </row>
    <row r="1204" spans="1:3" ht="15">
      <c r="A1204">
        <v>1198</v>
      </c>
      <c r="B1204" t="str">
        <f>"00678638"</f>
        <v>00678638</v>
      </c>
      <c r="C1204" t="s">
        <v>6</v>
      </c>
    </row>
    <row r="1205" spans="1:3" ht="15">
      <c r="A1205">
        <v>1199</v>
      </c>
      <c r="B1205" t="str">
        <f>"201412003729"</f>
        <v>201412003729</v>
      </c>
      <c r="C1205" t="s">
        <v>6</v>
      </c>
    </row>
    <row r="1206" spans="1:3" ht="15">
      <c r="A1206">
        <v>1200</v>
      </c>
      <c r="B1206" t="str">
        <f>"00829075"</f>
        <v>00829075</v>
      </c>
      <c r="C1206" t="s">
        <v>9</v>
      </c>
    </row>
    <row r="1207" spans="1:3" ht="15">
      <c r="A1207">
        <v>1201</v>
      </c>
      <c r="B1207" t="str">
        <f>"00597765"</f>
        <v>00597765</v>
      </c>
      <c r="C1207" t="s">
        <v>6</v>
      </c>
    </row>
    <row r="1208" spans="1:3" ht="15">
      <c r="A1208">
        <v>1202</v>
      </c>
      <c r="B1208" t="str">
        <f>"00635429"</f>
        <v>00635429</v>
      </c>
      <c r="C1208" t="s">
        <v>6</v>
      </c>
    </row>
    <row r="1209" spans="1:3" ht="15">
      <c r="A1209">
        <v>1203</v>
      </c>
      <c r="B1209" t="str">
        <f>"00856581"</f>
        <v>00856581</v>
      </c>
      <c r="C1209" t="s">
        <v>6</v>
      </c>
    </row>
    <row r="1210" spans="1:3" ht="15">
      <c r="A1210">
        <v>1204</v>
      </c>
      <c r="B1210" t="str">
        <f>"00776996"</f>
        <v>00776996</v>
      </c>
      <c r="C1210" t="s">
        <v>6</v>
      </c>
    </row>
    <row r="1211" spans="1:3" ht="15">
      <c r="A1211">
        <v>1205</v>
      </c>
      <c r="B1211" t="str">
        <f>"00854558"</f>
        <v>00854558</v>
      </c>
      <c r="C1211" t="s">
        <v>9</v>
      </c>
    </row>
    <row r="1212" spans="1:3" ht="15">
      <c r="A1212">
        <v>1206</v>
      </c>
      <c r="B1212" t="str">
        <f>"00010176"</f>
        <v>00010176</v>
      </c>
      <c r="C1212" t="s">
        <v>6</v>
      </c>
    </row>
    <row r="1213" spans="1:3" ht="15">
      <c r="A1213">
        <v>1207</v>
      </c>
      <c r="B1213" t="str">
        <f>"00073380"</f>
        <v>00073380</v>
      </c>
      <c r="C1213" t="s">
        <v>6</v>
      </c>
    </row>
    <row r="1214" spans="1:3" ht="15">
      <c r="A1214">
        <v>1208</v>
      </c>
      <c r="B1214" t="str">
        <f>"00530182"</f>
        <v>00530182</v>
      </c>
      <c r="C1214" t="s">
        <v>6</v>
      </c>
    </row>
    <row r="1215" spans="1:3" ht="15">
      <c r="A1215">
        <v>1209</v>
      </c>
      <c r="B1215" t="str">
        <f>"00571425"</f>
        <v>00571425</v>
      </c>
      <c r="C1215" t="s">
        <v>10</v>
      </c>
    </row>
    <row r="1216" spans="1:3" ht="15">
      <c r="A1216">
        <v>1210</v>
      </c>
      <c r="B1216" t="str">
        <f>"201409002801"</f>
        <v>201409002801</v>
      </c>
      <c r="C1216" t="s">
        <v>9</v>
      </c>
    </row>
    <row r="1217" spans="1:3" ht="15">
      <c r="A1217">
        <v>1211</v>
      </c>
      <c r="B1217" t="str">
        <f>"00858418"</f>
        <v>00858418</v>
      </c>
      <c r="C1217" t="s">
        <v>6</v>
      </c>
    </row>
    <row r="1218" spans="1:3" ht="15">
      <c r="A1218">
        <v>1212</v>
      </c>
      <c r="B1218" t="str">
        <f>"00473501"</f>
        <v>00473501</v>
      </c>
      <c r="C1218" t="s">
        <v>6</v>
      </c>
    </row>
    <row r="1219" spans="1:3" ht="15">
      <c r="A1219">
        <v>1213</v>
      </c>
      <c r="B1219" t="str">
        <f>"201604003080"</f>
        <v>201604003080</v>
      </c>
      <c r="C1219" t="s">
        <v>6</v>
      </c>
    </row>
    <row r="1220" spans="1:3" ht="15">
      <c r="A1220">
        <v>1214</v>
      </c>
      <c r="B1220" t="str">
        <f>"201511006988"</f>
        <v>201511006988</v>
      </c>
      <c r="C1220" t="s">
        <v>6</v>
      </c>
    </row>
    <row r="1221" spans="1:3" ht="15">
      <c r="A1221">
        <v>1215</v>
      </c>
      <c r="B1221" t="str">
        <f>"201506000613"</f>
        <v>201506000613</v>
      </c>
      <c r="C1221" t="s">
        <v>6</v>
      </c>
    </row>
    <row r="1222" spans="1:3" ht="15">
      <c r="A1222">
        <v>1216</v>
      </c>
      <c r="B1222" t="str">
        <f>"201406006722"</f>
        <v>201406006722</v>
      </c>
      <c r="C1222" t="s">
        <v>9</v>
      </c>
    </row>
    <row r="1223" spans="1:3" ht="15">
      <c r="A1223">
        <v>1217</v>
      </c>
      <c r="B1223" t="str">
        <f>"00824250"</f>
        <v>00824250</v>
      </c>
      <c r="C1223" t="s">
        <v>6</v>
      </c>
    </row>
    <row r="1224" spans="1:3" ht="15">
      <c r="A1224">
        <v>1218</v>
      </c>
      <c r="B1224" t="str">
        <f>"00289527"</f>
        <v>00289527</v>
      </c>
      <c r="C1224" t="s">
        <v>6</v>
      </c>
    </row>
    <row r="1225" spans="1:3" ht="15">
      <c r="A1225">
        <v>1219</v>
      </c>
      <c r="B1225" t="str">
        <f>"00814315"</f>
        <v>00814315</v>
      </c>
      <c r="C1225" t="s">
        <v>6</v>
      </c>
    </row>
    <row r="1226" spans="1:3" ht="15">
      <c r="A1226">
        <v>1220</v>
      </c>
      <c r="B1226" t="str">
        <f>"00772844"</f>
        <v>00772844</v>
      </c>
      <c r="C1226" t="s">
        <v>6</v>
      </c>
    </row>
    <row r="1227" spans="1:3" ht="15">
      <c r="A1227">
        <v>1221</v>
      </c>
      <c r="B1227" t="str">
        <f>"00620993"</f>
        <v>00620993</v>
      </c>
      <c r="C1227" t="s">
        <v>6</v>
      </c>
    </row>
    <row r="1228" spans="1:3" ht="15">
      <c r="A1228">
        <v>1222</v>
      </c>
      <c r="B1228" t="str">
        <f>"00545940"</f>
        <v>00545940</v>
      </c>
      <c r="C1228" t="s">
        <v>6</v>
      </c>
    </row>
    <row r="1229" spans="1:3" ht="15">
      <c r="A1229">
        <v>1223</v>
      </c>
      <c r="B1229" t="str">
        <f>"00577314"</f>
        <v>00577314</v>
      </c>
      <c r="C1229" t="s">
        <v>10</v>
      </c>
    </row>
    <row r="1230" spans="1:3" ht="15">
      <c r="A1230">
        <v>1224</v>
      </c>
      <c r="B1230" t="str">
        <f>"200712002942"</f>
        <v>200712002942</v>
      </c>
      <c r="C1230" t="s">
        <v>6</v>
      </c>
    </row>
    <row r="1231" spans="1:3" ht="15">
      <c r="A1231">
        <v>1225</v>
      </c>
      <c r="B1231" t="str">
        <f>"00554147"</f>
        <v>00554147</v>
      </c>
      <c r="C1231" t="s">
        <v>6</v>
      </c>
    </row>
    <row r="1232" spans="1:3" ht="15">
      <c r="A1232">
        <v>1226</v>
      </c>
      <c r="B1232" t="str">
        <f>"00600656"</f>
        <v>00600656</v>
      </c>
      <c r="C1232" t="s">
        <v>6</v>
      </c>
    </row>
    <row r="1233" spans="1:3" ht="15">
      <c r="A1233">
        <v>1227</v>
      </c>
      <c r="B1233" t="str">
        <f>"00115165"</f>
        <v>00115165</v>
      </c>
      <c r="C1233" t="s">
        <v>6</v>
      </c>
    </row>
    <row r="1234" spans="1:3" ht="15">
      <c r="A1234">
        <v>1228</v>
      </c>
      <c r="B1234" t="str">
        <f>"00587253"</f>
        <v>00587253</v>
      </c>
      <c r="C1234" t="s">
        <v>6</v>
      </c>
    </row>
    <row r="1235" spans="1:3" ht="15">
      <c r="A1235">
        <v>1229</v>
      </c>
      <c r="B1235" t="str">
        <f>"00857216"</f>
        <v>00857216</v>
      </c>
      <c r="C1235" t="s">
        <v>6</v>
      </c>
    </row>
    <row r="1236" spans="1:3" ht="15">
      <c r="A1236">
        <v>1230</v>
      </c>
      <c r="B1236" t="str">
        <f>"00644129"</f>
        <v>00644129</v>
      </c>
      <c r="C1236" t="s">
        <v>6</v>
      </c>
    </row>
    <row r="1237" spans="1:3" ht="15">
      <c r="A1237">
        <v>1231</v>
      </c>
      <c r="B1237" t="str">
        <f>"00122385"</f>
        <v>00122385</v>
      </c>
      <c r="C1237" t="s">
        <v>6</v>
      </c>
    </row>
    <row r="1238" spans="1:3" ht="15">
      <c r="A1238">
        <v>1232</v>
      </c>
      <c r="B1238" t="str">
        <f>"201304002783"</f>
        <v>201304002783</v>
      </c>
      <c r="C1238" t="s">
        <v>6</v>
      </c>
    </row>
    <row r="1239" spans="1:3" ht="15">
      <c r="A1239">
        <v>1233</v>
      </c>
      <c r="B1239" t="str">
        <f>"00630197"</f>
        <v>00630197</v>
      </c>
      <c r="C1239" t="s">
        <v>16</v>
      </c>
    </row>
    <row r="1240" spans="1:3" ht="15">
      <c r="A1240">
        <v>1234</v>
      </c>
      <c r="B1240" t="str">
        <f>"201411002193"</f>
        <v>201411002193</v>
      </c>
      <c r="C1240" t="s">
        <v>6</v>
      </c>
    </row>
    <row r="1241" spans="1:3" ht="15">
      <c r="A1241">
        <v>1235</v>
      </c>
      <c r="B1241" t="str">
        <f>"00515958"</f>
        <v>00515958</v>
      </c>
      <c r="C1241" t="s">
        <v>7</v>
      </c>
    </row>
    <row r="1242" spans="1:3" ht="15">
      <c r="A1242">
        <v>1236</v>
      </c>
      <c r="B1242" t="str">
        <f>"00623138"</f>
        <v>00623138</v>
      </c>
      <c r="C1242" t="s">
        <v>6</v>
      </c>
    </row>
    <row r="1243" spans="1:3" ht="15">
      <c r="A1243">
        <v>1237</v>
      </c>
      <c r="B1243" t="str">
        <f>"00188282"</f>
        <v>00188282</v>
      </c>
      <c r="C1243" t="s">
        <v>16</v>
      </c>
    </row>
    <row r="1244" spans="1:3" ht="15">
      <c r="A1244">
        <v>1238</v>
      </c>
      <c r="B1244" t="str">
        <f>"00858442"</f>
        <v>00858442</v>
      </c>
      <c r="C1244" t="s">
        <v>15</v>
      </c>
    </row>
    <row r="1245" spans="1:3" ht="15">
      <c r="A1245">
        <v>1239</v>
      </c>
      <c r="B1245" t="str">
        <f>"201511029012"</f>
        <v>201511029012</v>
      </c>
      <c r="C1245" t="s">
        <v>6</v>
      </c>
    </row>
    <row r="1246" spans="1:3" ht="15">
      <c r="A1246">
        <v>1240</v>
      </c>
      <c r="B1246" t="str">
        <f>"00636005"</f>
        <v>00636005</v>
      </c>
      <c r="C1246" t="s">
        <v>6</v>
      </c>
    </row>
    <row r="1247" spans="1:3" ht="15">
      <c r="A1247">
        <v>1241</v>
      </c>
      <c r="B1247" t="str">
        <f>"00118799"</f>
        <v>00118799</v>
      </c>
      <c r="C1247" t="s">
        <v>6</v>
      </c>
    </row>
    <row r="1248" spans="1:3" ht="15">
      <c r="A1248">
        <v>1242</v>
      </c>
      <c r="B1248" t="str">
        <f>"00857418"</f>
        <v>00857418</v>
      </c>
      <c r="C1248" t="s">
        <v>9</v>
      </c>
    </row>
    <row r="1249" spans="1:3" ht="15">
      <c r="A1249">
        <v>1243</v>
      </c>
      <c r="B1249" t="str">
        <f>"00563322"</f>
        <v>00563322</v>
      </c>
      <c r="C1249" t="s">
        <v>6</v>
      </c>
    </row>
    <row r="1250" spans="1:3" ht="15">
      <c r="A1250">
        <v>1244</v>
      </c>
      <c r="B1250" t="str">
        <f>"00593328"</f>
        <v>00593328</v>
      </c>
      <c r="C1250" t="s">
        <v>6</v>
      </c>
    </row>
    <row r="1251" spans="1:3" ht="15">
      <c r="A1251">
        <v>1245</v>
      </c>
      <c r="B1251" t="str">
        <f>"00573435"</f>
        <v>00573435</v>
      </c>
      <c r="C1251" t="s">
        <v>6</v>
      </c>
    </row>
    <row r="1252" spans="1:3" ht="15">
      <c r="A1252">
        <v>1246</v>
      </c>
      <c r="B1252" t="str">
        <f>"00103966"</f>
        <v>00103966</v>
      </c>
      <c r="C1252" t="s">
        <v>6</v>
      </c>
    </row>
    <row r="1253" spans="1:3" ht="15">
      <c r="A1253">
        <v>1247</v>
      </c>
      <c r="B1253" t="str">
        <f>"201412000666"</f>
        <v>201412000666</v>
      </c>
      <c r="C1253" t="s">
        <v>6</v>
      </c>
    </row>
    <row r="1254" spans="1:3" ht="15">
      <c r="A1254">
        <v>1248</v>
      </c>
      <c r="B1254" t="str">
        <f>"00572052"</f>
        <v>00572052</v>
      </c>
      <c r="C1254" t="s">
        <v>10</v>
      </c>
    </row>
    <row r="1255" spans="1:3" ht="15">
      <c r="A1255">
        <v>1249</v>
      </c>
      <c r="B1255" t="str">
        <f>"00541896"</f>
        <v>00541896</v>
      </c>
      <c r="C1255" t="s">
        <v>6</v>
      </c>
    </row>
    <row r="1256" spans="1:3" ht="15">
      <c r="A1256">
        <v>1250</v>
      </c>
      <c r="B1256" t="str">
        <f>"00858540"</f>
        <v>00858540</v>
      </c>
      <c r="C1256" t="s">
        <v>6</v>
      </c>
    </row>
    <row r="1257" spans="1:3" ht="15">
      <c r="A1257">
        <v>1251</v>
      </c>
      <c r="B1257" t="str">
        <f>"00767760"</f>
        <v>00767760</v>
      </c>
      <c r="C1257" t="s">
        <v>6</v>
      </c>
    </row>
    <row r="1258" spans="1:3" ht="15">
      <c r="A1258">
        <v>1252</v>
      </c>
      <c r="B1258" t="str">
        <f>"00440745"</f>
        <v>00440745</v>
      </c>
      <c r="C1258" t="s">
        <v>6</v>
      </c>
    </row>
    <row r="1259" spans="1:3" ht="15">
      <c r="A1259">
        <v>1253</v>
      </c>
      <c r="B1259" t="str">
        <f>"00116677"</f>
        <v>00116677</v>
      </c>
      <c r="C1259" t="s">
        <v>10</v>
      </c>
    </row>
    <row r="1260" spans="1:3" ht="15">
      <c r="A1260">
        <v>1254</v>
      </c>
      <c r="B1260" t="str">
        <f>"00607501"</f>
        <v>00607501</v>
      </c>
      <c r="C1260" t="s">
        <v>6</v>
      </c>
    </row>
    <row r="1261" spans="1:3" ht="15">
      <c r="A1261">
        <v>1255</v>
      </c>
      <c r="B1261" t="str">
        <f>"201506001611"</f>
        <v>201506001611</v>
      </c>
      <c r="C1261" t="s">
        <v>6</v>
      </c>
    </row>
    <row r="1262" spans="1:3" ht="15">
      <c r="A1262">
        <v>1256</v>
      </c>
      <c r="B1262" t="str">
        <f>"201604005963"</f>
        <v>201604005963</v>
      </c>
      <c r="C1262" t="s">
        <v>6</v>
      </c>
    </row>
    <row r="1263" spans="1:3" ht="15">
      <c r="A1263">
        <v>1257</v>
      </c>
      <c r="B1263" t="str">
        <f>"00856371"</f>
        <v>00856371</v>
      </c>
      <c r="C1263" t="s">
        <v>6</v>
      </c>
    </row>
    <row r="1264" spans="1:3" ht="15">
      <c r="A1264">
        <v>1258</v>
      </c>
      <c r="B1264" t="str">
        <f>"00157669"</f>
        <v>00157669</v>
      </c>
      <c r="C1264" t="s">
        <v>6</v>
      </c>
    </row>
    <row r="1265" spans="1:3" ht="15">
      <c r="A1265">
        <v>1259</v>
      </c>
      <c r="B1265" t="str">
        <f>"201412002705"</f>
        <v>201412002705</v>
      </c>
      <c r="C1265" t="s">
        <v>6</v>
      </c>
    </row>
    <row r="1266" spans="1:3" ht="15">
      <c r="A1266">
        <v>1260</v>
      </c>
      <c r="B1266" t="str">
        <f>"00512384"</f>
        <v>00512384</v>
      </c>
      <c r="C1266" t="s">
        <v>6</v>
      </c>
    </row>
    <row r="1267" spans="1:3" ht="15">
      <c r="A1267">
        <v>1261</v>
      </c>
      <c r="B1267" t="str">
        <f>"00599571"</f>
        <v>00599571</v>
      </c>
      <c r="C1267" t="s">
        <v>7</v>
      </c>
    </row>
    <row r="1268" spans="1:3" ht="15">
      <c r="A1268">
        <v>1262</v>
      </c>
      <c r="B1268" t="str">
        <f>"00570547"</f>
        <v>00570547</v>
      </c>
      <c r="C1268" t="s">
        <v>6</v>
      </c>
    </row>
    <row r="1269" spans="1:3" ht="15">
      <c r="A1269">
        <v>1263</v>
      </c>
      <c r="B1269" t="str">
        <f>"00621194"</f>
        <v>00621194</v>
      </c>
      <c r="C1269" t="s">
        <v>10</v>
      </c>
    </row>
    <row r="1270" spans="1:3" ht="15">
      <c r="A1270">
        <v>1264</v>
      </c>
      <c r="B1270" t="str">
        <f>"00571325"</f>
        <v>00571325</v>
      </c>
      <c r="C1270" t="s">
        <v>6</v>
      </c>
    </row>
    <row r="1271" spans="1:3" ht="15">
      <c r="A1271">
        <v>1265</v>
      </c>
      <c r="B1271" t="str">
        <f>"00576087"</f>
        <v>00576087</v>
      </c>
      <c r="C1271" t="s">
        <v>16</v>
      </c>
    </row>
    <row r="1272" spans="1:3" ht="15">
      <c r="A1272">
        <v>1266</v>
      </c>
      <c r="B1272" t="str">
        <f>"00601454"</f>
        <v>00601454</v>
      </c>
      <c r="C1272" t="s">
        <v>6</v>
      </c>
    </row>
    <row r="1273" spans="1:3" ht="15">
      <c r="A1273">
        <v>1267</v>
      </c>
      <c r="B1273" t="str">
        <f>"00617684"</f>
        <v>00617684</v>
      </c>
      <c r="C1273" t="s">
        <v>6</v>
      </c>
    </row>
    <row r="1274" spans="1:3" ht="15">
      <c r="A1274">
        <v>1268</v>
      </c>
      <c r="B1274" t="str">
        <f>"00858988"</f>
        <v>00858988</v>
      </c>
      <c r="C1274" t="s">
        <v>6</v>
      </c>
    </row>
    <row r="1275" spans="1:3" ht="15">
      <c r="A1275">
        <v>1269</v>
      </c>
      <c r="B1275" t="str">
        <f>"201401000837"</f>
        <v>201401000837</v>
      </c>
      <c r="C1275" t="s">
        <v>6</v>
      </c>
    </row>
    <row r="1276" spans="1:3" ht="15">
      <c r="A1276">
        <v>1270</v>
      </c>
      <c r="B1276" t="str">
        <f>"00859285"</f>
        <v>00859285</v>
      </c>
      <c r="C1276" t="s">
        <v>6</v>
      </c>
    </row>
    <row r="1277" spans="1:3" ht="15">
      <c r="A1277">
        <v>1271</v>
      </c>
      <c r="B1277" t="str">
        <f>"00095146"</f>
        <v>00095146</v>
      </c>
      <c r="C1277" t="s">
        <v>6</v>
      </c>
    </row>
    <row r="1278" spans="1:3" ht="15">
      <c r="A1278">
        <v>1272</v>
      </c>
      <c r="B1278" t="str">
        <f>"00007258"</f>
        <v>00007258</v>
      </c>
      <c r="C1278" t="s">
        <v>6</v>
      </c>
    </row>
    <row r="1279" spans="1:3" ht="15">
      <c r="A1279">
        <v>1273</v>
      </c>
      <c r="B1279" t="str">
        <f>"00118468"</f>
        <v>00118468</v>
      </c>
      <c r="C1279" t="s">
        <v>6</v>
      </c>
    </row>
    <row r="1280" spans="1:3" ht="15">
      <c r="A1280">
        <v>1274</v>
      </c>
      <c r="B1280" t="str">
        <f>"00596271"</f>
        <v>00596271</v>
      </c>
      <c r="C1280" t="s">
        <v>6</v>
      </c>
    </row>
    <row r="1281" spans="1:3" ht="15">
      <c r="A1281">
        <v>1275</v>
      </c>
      <c r="B1281" t="str">
        <f>"00565359"</f>
        <v>00565359</v>
      </c>
      <c r="C1281" t="s">
        <v>6</v>
      </c>
    </row>
    <row r="1282" spans="1:3" ht="15">
      <c r="A1282">
        <v>1276</v>
      </c>
      <c r="B1282" t="str">
        <f>"00588147"</f>
        <v>00588147</v>
      </c>
      <c r="C1282" t="s">
        <v>6</v>
      </c>
    </row>
    <row r="1283" spans="1:3" ht="15">
      <c r="A1283">
        <v>1277</v>
      </c>
      <c r="B1283" t="str">
        <f>"00815293"</f>
        <v>00815293</v>
      </c>
      <c r="C1283" t="s">
        <v>9</v>
      </c>
    </row>
    <row r="1284" spans="1:3" ht="15">
      <c r="A1284">
        <v>1278</v>
      </c>
      <c r="B1284" t="str">
        <f>"00857906"</f>
        <v>00857906</v>
      </c>
      <c r="C1284" t="s">
        <v>6</v>
      </c>
    </row>
    <row r="1285" spans="1:3" ht="15">
      <c r="A1285">
        <v>1279</v>
      </c>
      <c r="B1285" t="str">
        <f>"00228985"</f>
        <v>00228985</v>
      </c>
      <c r="C1285" t="s">
        <v>6</v>
      </c>
    </row>
    <row r="1286" spans="1:3" ht="15">
      <c r="A1286">
        <v>1280</v>
      </c>
      <c r="B1286" t="str">
        <f>"00237031"</f>
        <v>00237031</v>
      </c>
      <c r="C1286" t="s">
        <v>6</v>
      </c>
    </row>
    <row r="1287" spans="1:3" ht="15">
      <c r="A1287">
        <v>1281</v>
      </c>
      <c r="B1287" t="str">
        <f>"00564016"</f>
        <v>00564016</v>
      </c>
      <c r="C1287" t="s">
        <v>6</v>
      </c>
    </row>
    <row r="1288" spans="1:3" ht="15">
      <c r="A1288">
        <v>1282</v>
      </c>
      <c r="B1288" t="str">
        <f>"200801003291"</f>
        <v>200801003291</v>
      </c>
      <c r="C1288" t="s">
        <v>6</v>
      </c>
    </row>
    <row r="1289" spans="1:3" ht="15">
      <c r="A1289">
        <v>1283</v>
      </c>
      <c r="B1289" t="str">
        <f>"201406003805"</f>
        <v>201406003805</v>
      </c>
      <c r="C1289" t="s">
        <v>6</v>
      </c>
    </row>
    <row r="1290" spans="1:3" ht="15">
      <c r="A1290">
        <v>1284</v>
      </c>
      <c r="B1290" t="str">
        <f>"00527219"</f>
        <v>00527219</v>
      </c>
      <c r="C1290" t="s">
        <v>7</v>
      </c>
    </row>
    <row r="1291" spans="1:3" ht="15">
      <c r="A1291">
        <v>1285</v>
      </c>
      <c r="B1291" t="str">
        <f>"00854035"</f>
        <v>00854035</v>
      </c>
      <c r="C1291" t="s">
        <v>6</v>
      </c>
    </row>
    <row r="1292" spans="1:3" ht="15">
      <c r="A1292">
        <v>1286</v>
      </c>
      <c r="B1292" t="str">
        <f>"201402010381"</f>
        <v>201402010381</v>
      </c>
      <c r="C1292" t="s">
        <v>6</v>
      </c>
    </row>
    <row r="1293" spans="1:3" ht="15">
      <c r="A1293">
        <v>1287</v>
      </c>
      <c r="B1293" t="str">
        <f>"201511027734"</f>
        <v>201511027734</v>
      </c>
      <c r="C1293" t="s">
        <v>12</v>
      </c>
    </row>
    <row r="1294" spans="1:3" ht="15">
      <c r="A1294">
        <v>1288</v>
      </c>
      <c r="B1294" t="str">
        <f>"00574964"</f>
        <v>00574964</v>
      </c>
      <c r="C1294" t="s">
        <v>6</v>
      </c>
    </row>
    <row r="1295" spans="1:3" ht="15">
      <c r="A1295">
        <v>1289</v>
      </c>
      <c r="B1295" t="str">
        <f>"00308732"</f>
        <v>00308732</v>
      </c>
      <c r="C1295" t="s">
        <v>6</v>
      </c>
    </row>
    <row r="1296" spans="1:3" ht="15">
      <c r="A1296">
        <v>1290</v>
      </c>
      <c r="B1296" t="str">
        <f>"00501164"</f>
        <v>00501164</v>
      </c>
      <c r="C1296" t="s">
        <v>6</v>
      </c>
    </row>
    <row r="1297" spans="1:3" ht="15">
      <c r="A1297">
        <v>1291</v>
      </c>
      <c r="B1297" t="str">
        <f>"201406004607"</f>
        <v>201406004607</v>
      </c>
      <c r="C1297" t="s">
        <v>11</v>
      </c>
    </row>
    <row r="1298" spans="1:3" ht="15">
      <c r="A1298">
        <v>1292</v>
      </c>
      <c r="B1298" t="str">
        <f>"00337035"</f>
        <v>00337035</v>
      </c>
      <c r="C1298" t="s">
        <v>6</v>
      </c>
    </row>
    <row r="1299" spans="1:3" ht="15">
      <c r="A1299">
        <v>1293</v>
      </c>
      <c r="B1299" t="str">
        <f>"00565683"</f>
        <v>00565683</v>
      </c>
      <c r="C1299" t="s">
        <v>9</v>
      </c>
    </row>
    <row r="1300" spans="1:3" ht="15">
      <c r="A1300">
        <v>1294</v>
      </c>
      <c r="B1300" t="str">
        <f>"201504001948"</f>
        <v>201504001948</v>
      </c>
      <c r="C1300" t="s">
        <v>7</v>
      </c>
    </row>
    <row r="1301" spans="1:3" ht="15">
      <c r="A1301">
        <v>1295</v>
      </c>
      <c r="B1301" t="str">
        <f>"201511039654"</f>
        <v>201511039654</v>
      </c>
      <c r="C1301" t="s">
        <v>6</v>
      </c>
    </row>
    <row r="1302" spans="1:3" ht="15">
      <c r="A1302">
        <v>1296</v>
      </c>
      <c r="B1302" t="str">
        <f>"00584327"</f>
        <v>00584327</v>
      </c>
      <c r="C1302" t="s">
        <v>6</v>
      </c>
    </row>
    <row r="1303" spans="1:3" ht="15">
      <c r="A1303">
        <v>1297</v>
      </c>
      <c r="B1303" t="str">
        <f>"00653285"</f>
        <v>00653285</v>
      </c>
      <c r="C1303" t="s">
        <v>6</v>
      </c>
    </row>
    <row r="1304" spans="1:3" ht="15">
      <c r="A1304">
        <v>1298</v>
      </c>
      <c r="B1304" t="str">
        <f>"00858036"</f>
        <v>00858036</v>
      </c>
      <c r="C1304" t="s">
        <v>6</v>
      </c>
    </row>
    <row r="1305" spans="1:3" ht="15">
      <c r="A1305">
        <v>1299</v>
      </c>
      <c r="B1305" t="str">
        <f>"00513043"</f>
        <v>00513043</v>
      </c>
      <c r="C1305" t="s">
        <v>6</v>
      </c>
    </row>
    <row r="1306" spans="1:3" ht="15">
      <c r="A1306">
        <v>1300</v>
      </c>
      <c r="B1306" t="str">
        <f>"201402011329"</f>
        <v>201402011329</v>
      </c>
      <c r="C1306" t="s">
        <v>6</v>
      </c>
    </row>
    <row r="1307" spans="1:3" ht="15">
      <c r="A1307">
        <v>1301</v>
      </c>
      <c r="B1307" t="str">
        <f>"00575384"</f>
        <v>00575384</v>
      </c>
      <c r="C1307" t="s">
        <v>7</v>
      </c>
    </row>
    <row r="1308" spans="1:3" ht="15">
      <c r="A1308">
        <v>1302</v>
      </c>
      <c r="B1308" t="str">
        <f>"00464245"</f>
        <v>00464245</v>
      </c>
      <c r="C1308" t="s">
        <v>6</v>
      </c>
    </row>
    <row r="1309" spans="1:3" ht="15">
      <c r="A1309">
        <v>1303</v>
      </c>
      <c r="B1309" t="str">
        <f>"00573755"</f>
        <v>00573755</v>
      </c>
      <c r="C1309" t="s">
        <v>6</v>
      </c>
    </row>
    <row r="1310" spans="1:3" ht="15">
      <c r="A1310">
        <v>1304</v>
      </c>
      <c r="B1310" t="str">
        <f>"00608615"</f>
        <v>00608615</v>
      </c>
      <c r="C1310" t="s">
        <v>6</v>
      </c>
    </row>
    <row r="1311" spans="1:3" ht="15">
      <c r="A1311">
        <v>1305</v>
      </c>
      <c r="B1311" t="str">
        <f>"201410012150"</f>
        <v>201410012150</v>
      </c>
      <c r="C1311" t="s">
        <v>6</v>
      </c>
    </row>
    <row r="1312" spans="1:3" ht="15">
      <c r="A1312">
        <v>1306</v>
      </c>
      <c r="B1312" t="str">
        <f>"201511007098"</f>
        <v>201511007098</v>
      </c>
      <c r="C1312" t="s">
        <v>6</v>
      </c>
    </row>
    <row r="1313" spans="1:3" ht="15">
      <c r="A1313">
        <v>1307</v>
      </c>
      <c r="B1313" t="str">
        <f>"00643911"</f>
        <v>00643911</v>
      </c>
      <c r="C1313" t="s">
        <v>7</v>
      </c>
    </row>
    <row r="1314" spans="1:3" ht="15">
      <c r="A1314">
        <v>1308</v>
      </c>
      <c r="B1314" t="str">
        <f>"00483524"</f>
        <v>00483524</v>
      </c>
      <c r="C1314" t="s">
        <v>6</v>
      </c>
    </row>
    <row r="1315" spans="1:3" ht="15">
      <c r="A1315">
        <v>1309</v>
      </c>
      <c r="B1315" t="str">
        <f>"200804000297"</f>
        <v>200804000297</v>
      </c>
      <c r="C1315" t="s">
        <v>9</v>
      </c>
    </row>
    <row r="1316" spans="1:3" ht="15">
      <c r="A1316">
        <v>1310</v>
      </c>
      <c r="B1316" t="str">
        <f>"00856093"</f>
        <v>00856093</v>
      </c>
      <c r="C1316" t="s">
        <v>6</v>
      </c>
    </row>
    <row r="1317" spans="1:3" ht="15">
      <c r="A1317">
        <v>1311</v>
      </c>
      <c r="B1317" t="str">
        <f>"00826763"</f>
        <v>00826763</v>
      </c>
      <c r="C1317" t="s">
        <v>6</v>
      </c>
    </row>
    <row r="1318" spans="1:3" ht="15">
      <c r="A1318">
        <v>1312</v>
      </c>
      <c r="B1318" t="str">
        <f>"00858692"</f>
        <v>00858692</v>
      </c>
      <c r="C1318" t="s">
        <v>6</v>
      </c>
    </row>
    <row r="1319" spans="1:3" ht="15">
      <c r="A1319">
        <v>1313</v>
      </c>
      <c r="B1319" t="str">
        <f>"00857490"</f>
        <v>00857490</v>
      </c>
      <c r="C1319" t="s">
        <v>6</v>
      </c>
    </row>
    <row r="1320" spans="1:3" ht="15">
      <c r="A1320">
        <v>1314</v>
      </c>
      <c r="B1320" t="str">
        <f>"201506000585"</f>
        <v>201506000585</v>
      </c>
      <c r="C1320" t="s">
        <v>6</v>
      </c>
    </row>
    <row r="1321" spans="1:3" ht="15">
      <c r="A1321">
        <v>1315</v>
      </c>
      <c r="B1321" t="str">
        <f>"00584655"</f>
        <v>00584655</v>
      </c>
      <c r="C1321" t="s">
        <v>6</v>
      </c>
    </row>
    <row r="1322" spans="1:3" ht="15">
      <c r="A1322">
        <v>1316</v>
      </c>
      <c r="B1322" t="str">
        <f>"00583543"</f>
        <v>00583543</v>
      </c>
      <c r="C1322" t="s">
        <v>6</v>
      </c>
    </row>
    <row r="1323" spans="1:3" ht="15">
      <c r="A1323">
        <v>1317</v>
      </c>
      <c r="B1323" t="str">
        <f>"00596823"</f>
        <v>00596823</v>
      </c>
      <c r="C1323" t="s">
        <v>6</v>
      </c>
    </row>
    <row r="1324" spans="1:3" ht="15">
      <c r="A1324">
        <v>1318</v>
      </c>
      <c r="B1324" t="str">
        <f>"00858297"</f>
        <v>00858297</v>
      </c>
      <c r="C1324" t="s">
        <v>7</v>
      </c>
    </row>
    <row r="1325" spans="1:3" ht="15">
      <c r="A1325">
        <v>1319</v>
      </c>
      <c r="B1325" t="str">
        <f>"00697472"</f>
        <v>00697472</v>
      </c>
      <c r="C1325" t="s">
        <v>9</v>
      </c>
    </row>
    <row r="1326" spans="1:3" ht="15">
      <c r="A1326">
        <v>1320</v>
      </c>
      <c r="B1326" t="str">
        <f>"00853418"</f>
        <v>00853418</v>
      </c>
      <c r="C1326" t="s">
        <v>6</v>
      </c>
    </row>
    <row r="1327" spans="1:3" ht="15">
      <c r="A1327">
        <v>1321</v>
      </c>
      <c r="B1327" t="str">
        <f>"00563898"</f>
        <v>00563898</v>
      </c>
      <c r="C1327" t="s">
        <v>6</v>
      </c>
    </row>
    <row r="1328" spans="1:3" ht="15">
      <c r="A1328">
        <v>1322</v>
      </c>
      <c r="B1328" t="str">
        <f>"00812080"</f>
        <v>00812080</v>
      </c>
      <c r="C1328" t="s">
        <v>6</v>
      </c>
    </row>
    <row r="1329" spans="1:3" ht="15">
      <c r="A1329">
        <v>1323</v>
      </c>
      <c r="B1329" t="str">
        <f>"00560188"</f>
        <v>00560188</v>
      </c>
      <c r="C1329" t="s">
        <v>9</v>
      </c>
    </row>
    <row r="1330" spans="1:3" ht="15">
      <c r="A1330">
        <v>1324</v>
      </c>
      <c r="B1330" t="str">
        <f>"00132626"</f>
        <v>00132626</v>
      </c>
      <c r="C1330" t="s">
        <v>6</v>
      </c>
    </row>
    <row r="1331" spans="1:3" ht="15">
      <c r="A1331">
        <v>1325</v>
      </c>
      <c r="B1331" t="str">
        <f>"00613480"</f>
        <v>00613480</v>
      </c>
      <c r="C1331" t="s">
        <v>6</v>
      </c>
    </row>
    <row r="1332" spans="1:3" ht="15">
      <c r="A1332">
        <v>1326</v>
      </c>
      <c r="B1332" t="str">
        <f>"00103553"</f>
        <v>00103553</v>
      </c>
      <c r="C1332" t="s">
        <v>6</v>
      </c>
    </row>
    <row r="1333" spans="1:3" ht="15">
      <c r="A1333">
        <v>1327</v>
      </c>
      <c r="B1333" t="str">
        <f>"00670624"</f>
        <v>00670624</v>
      </c>
      <c r="C1333" t="s">
        <v>6</v>
      </c>
    </row>
    <row r="1334" spans="1:3" ht="15">
      <c r="A1334">
        <v>1328</v>
      </c>
      <c r="B1334" t="str">
        <f>"00855388"</f>
        <v>00855388</v>
      </c>
      <c r="C1334" t="s">
        <v>6</v>
      </c>
    </row>
    <row r="1335" spans="1:3" ht="15">
      <c r="A1335">
        <v>1329</v>
      </c>
      <c r="B1335" t="str">
        <f>"00524064"</f>
        <v>00524064</v>
      </c>
      <c r="C1335" t="s">
        <v>6</v>
      </c>
    </row>
    <row r="1336" spans="1:3" ht="15">
      <c r="A1336">
        <v>1330</v>
      </c>
      <c r="B1336" t="str">
        <f>"00856597"</f>
        <v>00856597</v>
      </c>
      <c r="C1336" t="s">
        <v>6</v>
      </c>
    </row>
    <row r="1337" spans="1:3" ht="15">
      <c r="A1337">
        <v>1331</v>
      </c>
      <c r="B1337" t="str">
        <f>"201607131231"</f>
        <v>201607131231</v>
      </c>
      <c r="C1337" t="s">
        <v>6</v>
      </c>
    </row>
    <row r="1338" spans="1:3" ht="15">
      <c r="A1338">
        <v>1332</v>
      </c>
      <c r="B1338" t="str">
        <f>"00475165"</f>
        <v>00475165</v>
      </c>
      <c r="C1338" t="s">
        <v>6</v>
      </c>
    </row>
    <row r="1339" spans="1:3" ht="15">
      <c r="A1339">
        <v>1333</v>
      </c>
      <c r="B1339" t="str">
        <f>"00609450"</f>
        <v>00609450</v>
      </c>
      <c r="C1339" t="s">
        <v>6</v>
      </c>
    </row>
    <row r="1340" spans="1:3" ht="15">
      <c r="A1340">
        <v>1334</v>
      </c>
      <c r="B1340" t="str">
        <f>"00565918"</f>
        <v>00565918</v>
      </c>
      <c r="C1340" t="s">
        <v>6</v>
      </c>
    </row>
    <row r="1341" spans="1:3" ht="15">
      <c r="A1341">
        <v>1335</v>
      </c>
      <c r="B1341" t="str">
        <f>"00113818"</f>
        <v>00113818</v>
      </c>
      <c r="C1341" t="s">
        <v>6</v>
      </c>
    </row>
    <row r="1342" spans="1:3" ht="15">
      <c r="A1342">
        <v>1336</v>
      </c>
      <c r="B1342" t="str">
        <f>"00592867"</f>
        <v>00592867</v>
      </c>
      <c r="C1342" t="s">
        <v>6</v>
      </c>
    </row>
    <row r="1343" spans="1:3" ht="15">
      <c r="A1343">
        <v>1337</v>
      </c>
      <c r="B1343" t="str">
        <f>"00011730"</f>
        <v>00011730</v>
      </c>
      <c r="C1343" t="s">
        <v>6</v>
      </c>
    </row>
    <row r="1344" spans="1:3" ht="15">
      <c r="A1344">
        <v>1338</v>
      </c>
      <c r="B1344" t="str">
        <f>"00581581"</f>
        <v>00581581</v>
      </c>
      <c r="C1344" t="s">
        <v>6</v>
      </c>
    </row>
    <row r="1345" spans="1:3" ht="15">
      <c r="A1345">
        <v>1339</v>
      </c>
      <c r="B1345" t="str">
        <f>"00561565"</f>
        <v>00561565</v>
      </c>
      <c r="C1345" t="s">
        <v>6</v>
      </c>
    </row>
    <row r="1346" spans="1:3" ht="15">
      <c r="A1346">
        <v>1340</v>
      </c>
      <c r="B1346" t="str">
        <f>"00858670"</f>
        <v>00858670</v>
      </c>
      <c r="C1346" t="s">
        <v>9</v>
      </c>
    </row>
    <row r="1347" spans="1:3" ht="15">
      <c r="A1347">
        <v>1341</v>
      </c>
      <c r="B1347" t="str">
        <f>"00626174"</f>
        <v>00626174</v>
      </c>
      <c r="C1347" t="s">
        <v>6</v>
      </c>
    </row>
    <row r="1348" spans="1:3" ht="15">
      <c r="A1348">
        <v>1342</v>
      </c>
      <c r="B1348" t="str">
        <f>"201406018387"</f>
        <v>201406018387</v>
      </c>
      <c r="C1348" t="s">
        <v>6</v>
      </c>
    </row>
    <row r="1349" spans="1:3" ht="15">
      <c r="A1349">
        <v>1343</v>
      </c>
      <c r="B1349" t="str">
        <f>"00560804"</f>
        <v>00560804</v>
      </c>
      <c r="C1349" t="s">
        <v>6</v>
      </c>
    </row>
    <row r="1350" spans="1:3" ht="15">
      <c r="A1350">
        <v>1344</v>
      </c>
      <c r="B1350" t="str">
        <f>"201511013946"</f>
        <v>201511013946</v>
      </c>
      <c r="C1350" t="s">
        <v>6</v>
      </c>
    </row>
    <row r="1351" spans="1:3" ht="15">
      <c r="A1351">
        <v>1345</v>
      </c>
      <c r="B1351" t="str">
        <f>"00224067"</f>
        <v>00224067</v>
      </c>
      <c r="C1351" t="s">
        <v>6</v>
      </c>
    </row>
    <row r="1352" spans="1:3" ht="15">
      <c r="A1352">
        <v>1346</v>
      </c>
      <c r="B1352" t="str">
        <f>"00221737"</f>
        <v>00221737</v>
      </c>
      <c r="C1352" t="s">
        <v>6</v>
      </c>
    </row>
    <row r="1353" spans="1:3" ht="15">
      <c r="A1353">
        <v>1347</v>
      </c>
      <c r="B1353" t="str">
        <f>"200712002712"</f>
        <v>200712002712</v>
      </c>
      <c r="C1353" t="s">
        <v>6</v>
      </c>
    </row>
    <row r="1354" spans="1:3" ht="15">
      <c r="A1354">
        <v>1348</v>
      </c>
      <c r="B1354" t="str">
        <f>"00857974"</f>
        <v>00857974</v>
      </c>
      <c r="C1354" t="s">
        <v>6</v>
      </c>
    </row>
    <row r="1355" spans="1:3" ht="15">
      <c r="A1355">
        <v>1349</v>
      </c>
      <c r="B1355" t="str">
        <f>"00855952"</f>
        <v>00855952</v>
      </c>
      <c r="C1355" t="s">
        <v>6</v>
      </c>
    </row>
    <row r="1356" spans="1:3" ht="15">
      <c r="A1356">
        <v>1350</v>
      </c>
      <c r="B1356" t="str">
        <f>"200802000245"</f>
        <v>200802000245</v>
      </c>
      <c r="C1356" t="s">
        <v>6</v>
      </c>
    </row>
    <row r="1357" spans="1:3" ht="15">
      <c r="A1357">
        <v>1351</v>
      </c>
      <c r="B1357" t="str">
        <f>"00109772"</f>
        <v>00109772</v>
      </c>
      <c r="C1357" t="s">
        <v>6</v>
      </c>
    </row>
    <row r="1358" spans="1:3" ht="15">
      <c r="A1358">
        <v>1352</v>
      </c>
      <c r="B1358" t="str">
        <f>"00561232"</f>
        <v>00561232</v>
      </c>
      <c r="C1358" t="s">
        <v>6</v>
      </c>
    </row>
    <row r="1359" spans="1:3" ht="15">
      <c r="A1359">
        <v>1353</v>
      </c>
      <c r="B1359" t="str">
        <f>"00416958"</f>
        <v>00416958</v>
      </c>
      <c r="C1359" t="s">
        <v>6</v>
      </c>
    </row>
    <row r="1360" spans="1:3" ht="15">
      <c r="A1360">
        <v>1354</v>
      </c>
      <c r="B1360" t="str">
        <f>"00471662"</f>
        <v>00471662</v>
      </c>
      <c r="C1360" t="s">
        <v>6</v>
      </c>
    </row>
    <row r="1361" spans="1:3" ht="15">
      <c r="A1361">
        <v>1355</v>
      </c>
      <c r="B1361" t="str">
        <f>"00856698"</f>
        <v>00856698</v>
      </c>
      <c r="C1361" t="s">
        <v>6</v>
      </c>
    </row>
    <row r="1362" spans="1:3" ht="15">
      <c r="A1362">
        <v>1356</v>
      </c>
      <c r="B1362" t="str">
        <f>"00123556"</f>
        <v>00123556</v>
      </c>
      <c r="C1362" t="s">
        <v>6</v>
      </c>
    </row>
    <row r="1363" spans="1:3" ht="15">
      <c r="A1363">
        <v>1357</v>
      </c>
      <c r="B1363" t="str">
        <f>"00637614"</f>
        <v>00637614</v>
      </c>
      <c r="C1363" t="s">
        <v>6</v>
      </c>
    </row>
    <row r="1364" spans="1:3" ht="15">
      <c r="A1364">
        <v>1358</v>
      </c>
      <c r="B1364" t="str">
        <f>"00566626"</f>
        <v>00566626</v>
      </c>
      <c r="C1364" t="s">
        <v>6</v>
      </c>
    </row>
    <row r="1365" spans="1:3" ht="15">
      <c r="A1365">
        <v>1359</v>
      </c>
      <c r="B1365" t="str">
        <f>"00084471"</f>
        <v>00084471</v>
      </c>
      <c r="C1365" t="s">
        <v>6</v>
      </c>
    </row>
    <row r="1366" spans="1:3" ht="15">
      <c r="A1366">
        <v>1360</v>
      </c>
      <c r="B1366" t="str">
        <f>"00555274"</f>
        <v>00555274</v>
      </c>
      <c r="C1366" t="s">
        <v>6</v>
      </c>
    </row>
    <row r="1367" spans="1:3" ht="15">
      <c r="A1367">
        <v>1361</v>
      </c>
      <c r="B1367" t="str">
        <f>"00611915"</f>
        <v>00611915</v>
      </c>
      <c r="C1367" t="s">
        <v>6</v>
      </c>
    </row>
    <row r="1368" spans="1:3" ht="15">
      <c r="A1368">
        <v>1362</v>
      </c>
      <c r="B1368" t="str">
        <f>"00526450"</f>
        <v>00526450</v>
      </c>
      <c r="C1368" t="s">
        <v>6</v>
      </c>
    </row>
    <row r="1369" spans="1:3" ht="15">
      <c r="A1369">
        <v>1363</v>
      </c>
      <c r="B1369" t="str">
        <f>"00858898"</f>
        <v>00858898</v>
      </c>
      <c r="C1369" t="s">
        <v>11</v>
      </c>
    </row>
    <row r="1370" spans="1:3" ht="15">
      <c r="A1370">
        <v>1364</v>
      </c>
      <c r="B1370" t="str">
        <f>"201504000569"</f>
        <v>201504000569</v>
      </c>
      <c r="C1370" t="s">
        <v>6</v>
      </c>
    </row>
    <row r="1371" spans="1:3" ht="15">
      <c r="A1371">
        <v>1365</v>
      </c>
      <c r="B1371" t="str">
        <f>"00317175"</f>
        <v>00317175</v>
      </c>
      <c r="C1371" t="s">
        <v>6</v>
      </c>
    </row>
    <row r="1372" spans="1:3" ht="15">
      <c r="A1372">
        <v>1366</v>
      </c>
      <c r="B1372" t="str">
        <f>"00517214"</f>
        <v>00517214</v>
      </c>
      <c r="C1372" t="s">
        <v>6</v>
      </c>
    </row>
    <row r="1373" spans="1:3" ht="15">
      <c r="A1373">
        <v>1367</v>
      </c>
      <c r="B1373" t="str">
        <f>"00576763"</f>
        <v>00576763</v>
      </c>
      <c r="C1373" t="s">
        <v>6</v>
      </c>
    </row>
    <row r="1374" spans="1:3" ht="15">
      <c r="A1374">
        <v>1368</v>
      </c>
      <c r="B1374" t="str">
        <f>"00225431"</f>
        <v>00225431</v>
      </c>
      <c r="C1374" t="s">
        <v>6</v>
      </c>
    </row>
    <row r="1375" spans="1:3" ht="15">
      <c r="A1375">
        <v>1369</v>
      </c>
      <c r="B1375" t="str">
        <f>"00606284"</f>
        <v>00606284</v>
      </c>
      <c r="C1375" t="s">
        <v>6</v>
      </c>
    </row>
    <row r="1376" spans="1:3" ht="15">
      <c r="A1376">
        <v>1370</v>
      </c>
      <c r="B1376" t="str">
        <f>"00403780"</f>
        <v>00403780</v>
      </c>
      <c r="C1376" t="s">
        <v>6</v>
      </c>
    </row>
    <row r="1377" spans="1:3" ht="15">
      <c r="A1377">
        <v>1371</v>
      </c>
      <c r="B1377" t="str">
        <f>"00623680"</f>
        <v>00623680</v>
      </c>
      <c r="C1377" t="s">
        <v>6</v>
      </c>
    </row>
    <row r="1378" spans="1:3" ht="15">
      <c r="A1378">
        <v>1372</v>
      </c>
      <c r="B1378" t="str">
        <f>"00571653"</f>
        <v>00571653</v>
      </c>
      <c r="C1378" t="s">
        <v>6</v>
      </c>
    </row>
    <row r="1379" spans="1:3" ht="15">
      <c r="A1379">
        <v>1373</v>
      </c>
      <c r="B1379" t="str">
        <f>"00260659"</f>
        <v>00260659</v>
      </c>
      <c r="C1379" t="s">
        <v>6</v>
      </c>
    </row>
    <row r="1380" spans="1:3" ht="15">
      <c r="A1380">
        <v>1374</v>
      </c>
      <c r="B1380" t="str">
        <f>"00573123"</f>
        <v>00573123</v>
      </c>
      <c r="C1380" t="s">
        <v>10</v>
      </c>
    </row>
    <row r="1381" spans="1:3" ht="15">
      <c r="A1381">
        <v>1375</v>
      </c>
      <c r="B1381" t="str">
        <f>"00202885"</f>
        <v>00202885</v>
      </c>
      <c r="C1381" t="s">
        <v>6</v>
      </c>
    </row>
    <row r="1382" spans="1:3" ht="15">
      <c r="A1382">
        <v>1376</v>
      </c>
      <c r="B1382" t="str">
        <f>"00588707"</f>
        <v>00588707</v>
      </c>
      <c r="C1382" t="s">
        <v>9</v>
      </c>
    </row>
    <row r="1383" spans="1:3" ht="15">
      <c r="A1383">
        <v>1377</v>
      </c>
      <c r="B1383" t="str">
        <f>"00600961"</f>
        <v>00600961</v>
      </c>
      <c r="C1383" t="s">
        <v>6</v>
      </c>
    </row>
    <row r="1384" spans="1:3" ht="15">
      <c r="A1384">
        <v>1378</v>
      </c>
      <c r="B1384" t="str">
        <f>"00614139"</f>
        <v>00614139</v>
      </c>
      <c r="C1384" t="s">
        <v>16</v>
      </c>
    </row>
    <row r="1385" spans="1:3" ht="15">
      <c r="A1385">
        <v>1379</v>
      </c>
      <c r="B1385" t="str">
        <f>"00578575"</f>
        <v>00578575</v>
      </c>
      <c r="C1385" t="s">
        <v>6</v>
      </c>
    </row>
    <row r="1386" spans="1:3" ht="15">
      <c r="A1386">
        <v>1380</v>
      </c>
      <c r="B1386" t="str">
        <f>"00328388"</f>
        <v>00328388</v>
      </c>
      <c r="C1386" t="s">
        <v>6</v>
      </c>
    </row>
    <row r="1387" spans="1:3" ht="15">
      <c r="A1387">
        <v>1381</v>
      </c>
      <c r="B1387" t="str">
        <f>"00474875"</f>
        <v>00474875</v>
      </c>
      <c r="C1387" t="s">
        <v>10</v>
      </c>
    </row>
    <row r="1388" spans="1:3" ht="15">
      <c r="A1388">
        <v>1382</v>
      </c>
      <c r="B1388" t="str">
        <f>"00115243"</f>
        <v>00115243</v>
      </c>
      <c r="C1388" t="s">
        <v>6</v>
      </c>
    </row>
    <row r="1389" spans="1:3" ht="15">
      <c r="A1389">
        <v>1383</v>
      </c>
      <c r="B1389" t="str">
        <f>"00539365"</f>
        <v>00539365</v>
      </c>
      <c r="C1389" t="s">
        <v>6</v>
      </c>
    </row>
    <row r="1390" spans="1:3" ht="15">
      <c r="A1390">
        <v>1384</v>
      </c>
      <c r="B1390" t="str">
        <f>"00858192"</f>
        <v>00858192</v>
      </c>
      <c r="C1390" t="s">
        <v>6</v>
      </c>
    </row>
    <row r="1391" spans="1:3" ht="15">
      <c r="A1391">
        <v>1385</v>
      </c>
      <c r="B1391" t="str">
        <f>"00858631"</f>
        <v>00858631</v>
      </c>
      <c r="C1391" t="s">
        <v>6</v>
      </c>
    </row>
    <row r="1392" spans="1:3" ht="15">
      <c r="A1392">
        <v>1386</v>
      </c>
      <c r="B1392" t="str">
        <f>"201511025375"</f>
        <v>201511025375</v>
      </c>
      <c r="C1392" t="s">
        <v>10</v>
      </c>
    </row>
    <row r="1393" spans="1:3" ht="15">
      <c r="A1393">
        <v>1387</v>
      </c>
      <c r="B1393" t="str">
        <f>"00524813"</f>
        <v>00524813</v>
      </c>
      <c r="C1393" t="s">
        <v>6</v>
      </c>
    </row>
    <row r="1394" spans="1:3" ht="15">
      <c r="A1394">
        <v>1388</v>
      </c>
      <c r="B1394" t="str">
        <f>"00726493"</f>
        <v>00726493</v>
      </c>
      <c r="C1394" t="s">
        <v>6</v>
      </c>
    </row>
    <row r="1395" spans="1:3" ht="15">
      <c r="A1395">
        <v>1389</v>
      </c>
      <c r="B1395" t="str">
        <f>"00555798"</f>
        <v>00555798</v>
      </c>
      <c r="C1395" t="s">
        <v>6</v>
      </c>
    </row>
    <row r="1396" spans="1:3" ht="15">
      <c r="A1396">
        <v>1390</v>
      </c>
      <c r="B1396" t="str">
        <f>"201406009097"</f>
        <v>201406009097</v>
      </c>
      <c r="C1396" t="s">
        <v>10</v>
      </c>
    </row>
    <row r="1397" spans="1:3" ht="15">
      <c r="A1397">
        <v>1391</v>
      </c>
      <c r="B1397" t="str">
        <f>"00659792"</f>
        <v>00659792</v>
      </c>
      <c r="C1397" t="s">
        <v>6</v>
      </c>
    </row>
    <row r="1398" spans="1:3" ht="15">
      <c r="A1398">
        <v>1392</v>
      </c>
      <c r="B1398" t="str">
        <f>"00191977"</f>
        <v>00191977</v>
      </c>
      <c r="C1398" t="s">
        <v>6</v>
      </c>
    </row>
    <row r="1399" spans="1:3" ht="15">
      <c r="A1399">
        <v>1393</v>
      </c>
      <c r="B1399" t="str">
        <f>"00574237"</f>
        <v>00574237</v>
      </c>
      <c r="C1399" t="s">
        <v>6</v>
      </c>
    </row>
    <row r="1400" spans="1:3" ht="15">
      <c r="A1400">
        <v>1394</v>
      </c>
      <c r="B1400" t="str">
        <f>"201502001801"</f>
        <v>201502001801</v>
      </c>
      <c r="C1400" t="s">
        <v>6</v>
      </c>
    </row>
    <row r="1401" spans="1:3" ht="15">
      <c r="A1401">
        <v>1395</v>
      </c>
      <c r="B1401" t="str">
        <f>"00857583"</f>
        <v>00857583</v>
      </c>
      <c r="C1401" t="s">
        <v>6</v>
      </c>
    </row>
    <row r="1402" spans="1:3" ht="15">
      <c r="A1402">
        <v>1396</v>
      </c>
      <c r="B1402" t="str">
        <f>"00199372"</f>
        <v>00199372</v>
      </c>
      <c r="C1402" t="s">
        <v>6</v>
      </c>
    </row>
    <row r="1403" spans="1:3" ht="15">
      <c r="A1403">
        <v>1397</v>
      </c>
      <c r="B1403" t="str">
        <f>"201412002296"</f>
        <v>201412002296</v>
      </c>
      <c r="C1403" t="s">
        <v>6</v>
      </c>
    </row>
    <row r="1404" spans="1:3" ht="15">
      <c r="A1404">
        <v>1398</v>
      </c>
      <c r="B1404" t="str">
        <f>"200802006289"</f>
        <v>200802006289</v>
      </c>
      <c r="C1404" t="s">
        <v>9</v>
      </c>
    </row>
    <row r="1405" spans="1:3" ht="15">
      <c r="A1405">
        <v>1399</v>
      </c>
      <c r="B1405" t="str">
        <f>"00678328"</f>
        <v>00678328</v>
      </c>
      <c r="C1405" t="s">
        <v>6</v>
      </c>
    </row>
    <row r="1406" spans="1:3" ht="15">
      <c r="A1406">
        <v>1400</v>
      </c>
      <c r="B1406" t="str">
        <f>"201510002666"</f>
        <v>201510002666</v>
      </c>
      <c r="C1406" t="s">
        <v>6</v>
      </c>
    </row>
    <row r="1407" spans="1:3" ht="15">
      <c r="A1407">
        <v>1401</v>
      </c>
      <c r="B1407" t="str">
        <f>"00824794"</f>
        <v>00824794</v>
      </c>
      <c r="C1407" t="s">
        <v>6</v>
      </c>
    </row>
    <row r="1408" spans="1:3" ht="15">
      <c r="A1408">
        <v>1402</v>
      </c>
      <c r="B1408" t="str">
        <f>"20160710743"</f>
        <v>20160710743</v>
      </c>
      <c r="C1408" t="s">
        <v>6</v>
      </c>
    </row>
    <row r="1409" spans="1:3" ht="15">
      <c r="A1409">
        <v>1403</v>
      </c>
      <c r="B1409" t="str">
        <f>"00497760"</f>
        <v>00497760</v>
      </c>
      <c r="C1409" t="s">
        <v>6</v>
      </c>
    </row>
    <row r="1410" spans="1:3" ht="15">
      <c r="A1410">
        <v>1404</v>
      </c>
      <c r="B1410" t="str">
        <f>"00580348"</f>
        <v>00580348</v>
      </c>
      <c r="C1410" t="s">
        <v>6</v>
      </c>
    </row>
    <row r="1411" spans="1:3" ht="15">
      <c r="A1411">
        <v>1405</v>
      </c>
      <c r="B1411" t="str">
        <f>"200811001299"</f>
        <v>200811001299</v>
      </c>
      <c r="C1411" t="s">
        <v>6</v>
      </c>
    </row>
    <row r="1412" spans="1:3" ht="15">
      <c r="A1412">
        <v>1406</v>
      </c>
      <c r="B1412" t="str">
        <f>"00555636"</f>
        <v>00555636</v>
      </c>
      <c r="C1412" t="s">
        <v>15</v>
      </c>
    </row>
    <row r="1413" spans="1:3" ht="15">
      <c r="A1413">
        <v>1407</v>
      </c>
      <c r="B1413" t="str">
        <f>"00757249"</f>
        <v>00757249</v>
      </c>
      <c r="C1413" t="s">
        <v>14</v>
      </c>
    </row>
    <row r="1414" spans="1:3" ht="15">
      <c r="A1414">
        <v>1408</v>
      </c>
      <c r="B1414" t="str">
        <f>"00624913"</f>
        <v>00624913</v>
      </c>
      <c r="C1414" t="s">
        <v>6</v>
      </c>
    </row>
    <row r="1415" spans="1:3" ht="15">
      <c r="A1415">
        <v>1409</v>
      </c>
      <c r="B1415" t="str">
        <f>"201304001808"</f>
        <v>201304001808</v>
      </c>
      <c r="C1415" t="s">
        <v>6</v>
      </c>
    </row>
    <row r="1416" spans="1:3" ht="15">
      <c r="A1416">
        <v>1410</v>
      </c>
      <c r="B1416" t="str">
        <f>"200802010270"</f>
        <v>200802010270</v>
      </c>
      <c r="C1416" t="s">
        <v>6</v>
      </c>
    </row>
    <row r="1417" spans="1:3" ht="15">
      <c r="A1417">
        <v>1411</v>
      </c>
      <c r="B1417" t="str">
        <f>"00858195"</f>
        <v>00858195</v>
      </c>
      <c r="C1417" t="s">
        <v>6</v>
      </c>
    </row>
    <row r="1418" spans="1:3" ht="15">
      <c r="A1418">
        <v>1412</v>
      </c>
      <c r="B1418" t="str">
        <f>"00126615"</f>
        <v>00126615</v>
      </c>
      <c r="C1418" t="s">
        <v>6</v>
      </c>
    </row>
    <row r="1419" spans="1:3" ht="15">
      <c r="A1419">
        <v>1413</v>
      </c>
      <c r="B1419" t="str">
        <f>"00740167"</f>
        <v>00740167</v>
      </c>
      <c r="C1419" t="s">
        <v>6</v>
      </c>
    </row>
    <row r="1420" spans="1:3" ht="15">
      <c r="A1420">
        <v>1414</v>
      </c>
      <c r="B1420" t="str">
        <f>"00548056"</f>
        <v>00548056</v>
      </c>
      <c r="C1420" t="s">
        <v>6</v>
      </c>
    </row>
    <row r="1421" spans="1:3" ht="15">
      <c r="A1421">
        <v>1415</v>
      </c>
      <c r="B1421" t="str">
        <f>"00504313"</f>
        <v>00504313</v>
      </c>
      <c r="C1421" t="s">
        <v>6</v>
      </c>
    </row>
    <row r="1422" spans="1:3" ht="15">
      <c r="A1422">
        <v>1416</v>
      </c>
      <c r="B1422" t="str">
        <f>"00855801"</f>
        <v>00855801</v>
      </c>
      <c r="C1422" t="s">
        <v>6</v>
      </c>
    </row>
    <row r="1423" spans="1:3" ht="15">
      <c r="A1423">
        <v>1417</v>
      </c>
      <c r="B1423" t="str">
        <f>"00665445"</f>
        <v>00665445</v>
      </c>
      <c r="C1423" t="s">
        <v>6</v>
      </c>
    </row>
    <row r="1424" spans="1:3" ht="15">
      <c r="A1424">
        <v>1418</v>
      </c>
      <c r="B1424" t="str">
        <f>"00571347"</f>
        <v>00571347</v>
      </c>
      <c r="C1424" t="s">
        <v>6</v>
      </c>
    </row>
    <row r="1425" spans="1:3" ht="15">
      <c r="A1425">
        <v>1419</v>
      </c>
      <c r="B1425" t="str">
        <f>"00855149"</f>
        <v>00855149</v>
      </c>
      <c r="C1425" t="s">
        <v>6</v>
      </c>
    </row>
    <row r="1426" spans="1:3" ht="15">
      <c r="A1426">
        <v>1420</v>
      </c>
      <c r="B1426" t="str">
        <f>"00477125"</f>
        <v>00477125</v>
      </c>
      <c r="C1426" t="s">
        <v>6</v>
      </c>
    </row>
    <row r="1427" spans="1:3" ht="15">
      <c r="A1427">
        <v>1421</v>
      </c>
      <c r="B1427" t="str">
        <f>"00227506"</f>
        <v>00227506</v>
      </c>
      <c r="C1427" t="s">
        <v>6</v>
      </c>
    </row>
    <row r="1428" spans="1:3" ht="15">
      <c r="A1428">
        <v>1422</v>
      </c>
      <c r="B1428" t="str">
        <f>"00583558"</f>
        <v>00583558</v>
      </c>
      <c r="C1428" t="s">
        <v>6</v>
      </c>
    </row>
    <row r="1429" spans="1:3" ht="15">
      <c r="A1429">
        <v>1423</v>
      </c>
      <c r="B1429" t="str">
        <f>"00614284"</f>
        <v>00614284</v>
      </c>
      <c r="C1429" t="s">
        <v>9</v>
      </c>
    </row>
    <row r="1430" spans="1:3" ht="15">
      <c r="A1430">
        <v>1424</v>
      </c>
      <c r="B1430" t="str">
        <f>"201511036444"</f>
        <v>201511036444</v>
      </c>
      <c r="C1430" t="s">
        <v>6</v>
      </c>
    </row>
    <row r="1431" spans="1:3" ht="15">
      <c r="A1431">
        <v>1425</v>
      </c>
      <c r="B1431" t="str">
        <f>"00857632"</f>
        <v>00857632</v>
      </c>
      <c r="C1431" t="s">
        <v>7</v>
      </c>
    </row>
    <row r="1432" spans="1:3" ht="15">
      <c r="A1432">
        <v>1426</v>
      </c>
      <c r="B1432" t="str">
        <f>"00520379"</f>
        <v>00520379</v>
      </c>
      <c r="C1432" t="s">
        <v>6</v>
      </c>
    </row>
    <row r="1433" spans="1:3" ht="15">
      <c r="A1433">
        <v>1427</v>
      </c>
      <c r="B1433" t="str">
        <f>"00110369"</f>
        <v>00110369</v>
      </c>
      <c r="C1433" t="s">
        <v>6</v>
      </c>
    </row>
    <row r="1434" spans="1:3" ht="15">
      <c r="A1434">
        <v>1428</v>
      </c>
      <c r="B1434" t="str">
        <f>"00590720"</f>
        <v>00590720</v>
      </c>
      <c r="C1434" t="s">
        <v>6</v>
      </c>
    </row>
    <row r="1435" spans="1:3" ht="15">
      <c r="A1435">
        <v>1429</v>
      </c>
      <c r="B1435" t="str">
        <f>"00583642"</f>
        <v>00583642</v>
      </c>
      <c r="C1435" t="s">
        <v>6</v>
      </c>
    </row>
    <row r="1436" spans="1:3" ht="15">
      <c r="A1436">
        <v>1430</v>
      </c>
      <c r="B1436" t="str">
        <f>"201604001498"</f>
        <v>201604001498</v>
      </c>
      <c r="C1436" t="s">
        <v>9</v>
      </c>
    </row>
    <row r="1437" spans="1:3" ht="15">
      <c r="A1437">
        <v>1431</v>
      </c>
      <c r="B1437" t="str">
        <f>"00584453"</f>
        <v>00584453</v>
      </c>
      <c r="C1437" t="s">
        <v>6</v>
      </c>
    </row>
    <row r="1438" spans="1:3" ht="15">
      <c r="A1438">
        <v>1432</v>
      </c>
      <c r="B1438" t="str">
        <f>"00714190"</f>
        <v>00714190</v>
      </c>
      <c r="C1438" t="s">
        <v>9</v>
      </c>
    </row>
    <row r="1439" spans="1:3" ht="15">
      <c r="A1439">
        <v>1433</v>
      </c>
      <c r="B1439" t="str">
        <f>"00859580"</f>
        <v>00859580</v>
      </c>
      <c r="C1439" t="s">
        <v>6</v>
      </c>
    </row>
    <row r="1440" spans="1:3" ht="15">
      <c r="A1440">
        <v>1434</v>
      </c>
      <c r="B1440" t="str">
        <f>"00519003"</f>
        <v>00519003</v>
      </c>
      <c r="C1440" t="s">
        <v>10</v>
      </c>
    </row>
    <row r="1441" spans="1:3" ht="15">
      <c r="A1441">
        <v>1435</v>
      </c>
      <c r="B1441" t="str">
        <f>"201406012344"</f>
        <v>201406012344</v>
      </c>
      <c r="C1441" t="s">
        <v>9</v>
      </c>
    </row>
    <row r="1442" spans="1:3" ht="15">
      <c r="A1442">
        <v>1436</v>
      </c>
      <c r="B1442" t="str">
        <f>"00836603"</f>
        <v>00836603</v>
      </c>
      <c r="C1442" t="s">
        <v>6</v>
      </c>
    </row>
    <row r="1443" spans="1:3" ht="15">
      <c r="A1443">
        <v>1437</v>
      </c>
      <c r="B1443" t="str">
        <f>"201511006109"</f>
        <v>201511006109</v>
      </c>
      <c r="C1443" t="s">
        <v>6</v>
      </c>
    </row>
    <row r="1444" spans="1:3" ht="15">
      <c r="A1444">
        <v>1438</v>
      </c>
      <c r="B1444" t="str">
        <f>"00577390"</f>
        <v>00577390</v>
      </c>
      <c r="C1444" t="s">
        <v>6</v>
      </c>
    </row>
    <row r="1445" spans="1:3" ht="15">
      <c r="A1445">
        <v>1439</v>
      </c>
      <c r="B1445" t="str">
        <f>"201506001759"</f>
        <v>201506001759</v>
      </c>
      <c r="C1445" t="s">
        <v>6</v>
      </c>
    </row>
    <row r="1446" spans="1:3" ht="15">
      <c r="A1446">
        <v>1440</v>
      </c>
      <c r="B1446" t="str">
        <f>"201406000876"</f>
        <v>201406000876</v>
      </c>
      <c r="C1446" t="s">
        <v>6</v>
      </c>
    </row>
    <row r="1447" spans="1:3" ht="15">
      <c r="A1447">
        <v>1441</v>
      </c>
      <c r="B1447" t="str">
        <f>"00016524"</f>
        <v>00016524</v>
      </c>
      <c r="C1447" t="s">
        <v>6</v>
      </c>
    </row>
    <row r="1448" spans="1:3" ht="15">
      <c r="A1448">
        <v>1442</v>
      </c>
      <c r="B1448" t="str">
        <f>"201507000861"</f>
        <v>201507000861</v>
      </c>
      <c r="C1448" t="s">
        <v>6</v>
      </c>
    </row>
    <row r="1449" spans="1:3" ht="15">
      <c r="A1449">
        <v>1443</v>
      </c>
      <c r="B1449" t="str">
        <f>"00854736"</f>
        <v>00854736</v>
      </c>
      <c r="C1449" t="s">
        <v>6</v>
      </c>
    </row>
    <row r="1450" spans="1:3" ht="15">
      <c r="A1450">
        <v>1444</v>
      </c>
      <c r="B1450" t="str">
        <f>"00788056"</f>
        <v>00788056</v>
      </c>
      <c r="C1450" t="s">
        <v>6</v>
      </c>
    </row>
    <row r="1451" spans="1:3" ht="15">
      <c r="A1451">
        <v>1445</v>
      </c>
      <c r="B1451" t="str">
        <f>"00853678"</f>
        <v>00853678</v>
      </c>
      <c r="C1451" t="s">
        <v>6</v>
      </c>
    </row>
    <row r="1452" spans="1:3" ht="15">
      <c r="A1452">
        <v>1446</v>
      </c>
      <c r="B1452" t="str">
        <f>"00571351"</f>
        <v>00571351</v>
      </c>
      <c r="C1452" t="s">
        <v>6</v>
      </c>
    </row>
    <row r="1453" spans="1:3" ht="15">
      <c r="A1453">
        <v>1447</v>
      </c>
      <c r="B1453" t="str">
        <f>"00584827"</f>
        <v>00584827</v>
      </c>
      <c r="C1453" t="s">
        <v>6</v>
      </c>
    </row>
    <row r="1454" spans="1:3" ht="15">
      <c r="A1454">
        <v>1448</v>
      </c>
      <c r="B1454" t="str">
        <f>"201606000140"</f>
        <v>201606000140</v>
      </c>
      <c r="C1454" t="s">
        <v>10</v>
      </c>
    </row>
    <row r="1455" spans="1:3" ht="15">
      <c r="A1455">
        <v>1449</v>
      </c>
      <c r="B1455" t="str">
        <f>"00857032"</f>
        <v>00857032</v>
      </c>
      <c r="C1455" t="s">
        <v>6</v>
      </c>
    </row>
    <row r="1456" spans="1:3" ht="15">
      <c r="A1456">
        <v>1450</v>
      </c>
      <c r="B1456" t="str">
        <f>"00625868"</f>
        <v>00625868</v>
      </c>
      <c r="C1456" t="s">
        <v>11</v>
      </c>
    </row>
    <row r="1457" spans="1:3" ht="15">
      <c r="A1457">
        <v>1451</v>
      </c>
      <c r="B1457" t="str">
        <f>"00635438"</f>
        <v>00635438</v>
      </c>
      <c r="C1457" t="s">
        <v>6</v>
      </c>
    </row>
    <row r="1458" spans="1:3" ht="15">
      <c r="A1458">
        <v>1452</v>
      </c>
      <c r="B1458" t="str">
        <f>"00855597"</f>
        <v>00855597</v>
      </c>
      <c r="C1458" t="s">
        <v>15</v>
      </c>
    </row>
    <row r="1459" spans="1:3" ht="15">
      <c r="A1459">
        <v>1453</v>
      </c>
      <c r="B1459" t="str">
        <f>"00858323"</f>
        <v>00858323</v>
      </c>
      <c r="C1459" t="s">
        <v>6</v>
      </c>
    </row>
    <row r="1460" spans="1:3" ht="15">
      <c r="A1460">
        <v>1454</v>
      </c>
      <c r="B1460" t="str">
        <f>"00197251"</f>
        <v>00197251</v>
      </c>
      <c r="C1460" t="s">
        <v>6</v>
      </c>
    </row>
    <row r="1461" spans="1:3" ht="15">
      <c r="A1461">
        <v>1455</v>
      </c>
      <c r="B1461" t="str">
        <f>"00182372"</f>
        <v>00182372</v>
      </c>
      <c r="C1461" t="s">
        <v>6</v>
      </c>
    </row>
    <row r="1462" spans="1:3" ht="15">
      <c r="A1462">
        <v>1456</v>
      </c>
      <c r="B1462" t="str">
        <f>"00200742"</f>
        <v>00200742</v>
      </c>
      <c r="C1462" t="s">
        <v>9</v>
      </c>
    </row>
    <row r="1463" spans="1:3" ht="15">
      <c r="A1463">
        <v>1457</v>
      </c>
      <c r="B1463" t="str">
        <f>"00493809"</f>
        <v>00493809</v>
      </c>
      <c r="C1463" t="s">
        <v>6</v>
      </c>
    </row>
    <row r="1464" spans="1:3" ht="15">
      <c r="A1464">
        <v>1458</v>
      </c>
      <c r="B1464" t="str">
        <f>"00224033"</f>
        <v>00224033</v>
      </c>
      <c r="C1464" t="s">
        <v>6</v>
      </c>
    </row>
    <row r="1465" spans="1:3" ht="15">
      <c r="A1465">
        <v>1459</v>
      </c>
      <c r="B1465" t="str">
        <f>"00152658"</f>
        <v>00152658</v>
      </c>
      <c r="C1465" t="s">
        <v>6</v>
      </c>
    </row>
    <row r="1466" spans="1:3" ht="15">
      <c r="A1466">
        <v>1460</v>
      </c>
      <c r="B1466" t="str">
        <f>"00615323"</f>
        <v>00615323</v>
      </c>
      <c r="C1466" t="s">
        <v>10</v>
      </c>
    </row>
    <row r="1467" spans="1:3" ht="15">
      <c r="A1467">
        <v>1461</v>
      </c>
      <c r="B1467" t="str">
        <f>"200801002405"</f>
        <v>200801002405</v>
      </c>
      <c r="C1467" t="s">
        <v>8</v>
      </c>
    </row>
    <row r="1468" spans="1:3" ht="15">
      <c r="A1468">
        <v>1462</v>
      </c>
      <c r="B1468" t="str">
        <f>"00634599"</f>
        <v>00634599</v>
      </c>
      <c r="C1468" t="s">
        <v>6</v>
      </c>
    </row>
    <row r="1469" spans="1:3" ht="15">
      <c r="A1469">
        <v>1463</v>
      </c>
      <c r="B1469" t="str">
        <f>"00580823"</f>
        <v>00580823</v>
      </c>
      <c r="C1469" t="s">
        <v>6</v>
      </c>
    </row>
    <row r="1470" spans="1:3" ht="15">
      <c r="A1470">
        <v>1464</v>
      </c>
      <c r="B1470" t="str">
        <f>"00465735"</f>
        <v>00465735</v>
      </c>
      <c r="C1470" t="s">
        <v>6</v>
      </c>
    </row>
    <row r="1471" spans="1:3" ht="15">
      <c r="A1471">
        <v>1465</v>
      </c>
      <c r="B1471" t="str">
        <f>"00635692"</f>
        <v>00635692</v>
      </c>
      <c r="C1471" t="s">
        <v>6</v>
      </c>
    </row>
    <row r="1472" spans="1:3" ht="15">
      <c r="A1472">
        <v>1466</v>
      </c>
      <c r="B1472" t="str">
        <f>"00857805"</f>
        <v>00857805</v>
      </c>
      <c r="C1472" t="s">
        <v>6</v>
      </c>
    </row>
    <row r="1473" spans="1:3" ht="15">
      <c r="A1473">
        <v>1467</v>
      </c>
      <c r="B1473" t="str">
        <f>"00858137"</f>
        <v>00858137</v>
      </c>
      <c r="C1473" t="s">
        <v>10</v>
      </c>
    </row>
    <row r="1474" spans="1:3" ht="15">
      <c r="A1474">
        <v>1468</v>
      </c>
      <c r="B1474" t="str">
        <f>"201502000376"</f>
        <v>201502000376</v>
      </c>
      <c r="C1474" t="s">
        <v>6</v>
      </c>
    </row>
    <row r="1475" spans="1:3" ht="15">
      <c r="A1475">
        <v>1469</v>
      </c>
      <c r="B1475" t="str">
        <f>"00607496"</f>
        <v>00607496</v>
      </c>
      <c r="C1475" t="s">
        <v>16</v>
      </c>
    </row>
    <row r="1476" spans="1:3" ht="15">
      <c r="A1476">
        <v>1470</v>
      </c>
      <c r="B1476" t="str">
        <f>"200712000157"</f>
        <v>200712000157</v>
      </c>
      <c r="C1476" t="s">
        <v>6</v>
      </c>
    </row>
    <row r="1477" spans="1:3" ht="15">
      <c r="A1477">
        <v>1471</v>
      </c>
      <c r="B1477" t="str">
        <f>"00538922"</f>
        <v>00538922</v>
      </c>
      <c r="C1477" t="s">
        <v>10</v>
      </c>
    </row>
    <row r="1478" spans="1:3" ht="15">
      <c r="A1478">
        <v>1472</v>
      </c>
      <c r="B1478" t="str">
        <f>"00597148"</f>
        <v>00597148</v>
      </c>
      <c r="C1478" t="s">
        <v>6</v>
      </c>
    </row>
    <row r="1479" spans="1:3" ht="15">
      <c r="A1479">
        <v>1473</v>
      </c>
      <c r="B1479" t="str">
        <f>"201406004077"</f>
        <v>201406004077</v>
      </c>
      <c r="C1479" t="s">
        <v>6</v>
      </c>
    </row>
    <row r="1480" spans="1:3" ht="15">
      <c r="A1480">
        <v>1474</v>
      </c>
      <c r="B1480" t="str">
        <f>"00582684"</f>
        <v>00582684</v>
      </c>
      <c r="C1480" t="s">
        <v>6</v>
      </c>
    </row>
    <row r="1481" spans="1:3" ht="15">
      <c r="A1481">
        <v>1475</v>
      </c>
      <c r="B1481" t="str">
        <f>"00182500"</f>
        <v>00182500</v>
      </c>
      <c r="C1481" t="s">
        <v>6</v>
      </c>
    </row>
    <row r="1482" spans="1:3" ht="15">
      <c r="A1482">
        <v>1476</v>
      </c>
      <c r="B1482" t="str">
        <f>"00350176"</f>
        <v>00350176</v>
      </c>
      <c r="C1482" t="s">
        <v>9</v>
      </c>
    </row>
    <row r="1483" spans="1:3" ht="15">
      <c r="A1483">
        <v>1477</v>
      </c>
      <c r="B1483" t="str">
        <f>"00503098"</f>
        <v>00503098</v>
      </c>
      <c r="C1483" t="s">
        <v>6</v>
      </c>
    </row>
    <row r="1484" spans="1:3" ht="15">
      <c r="A1484">
        <v>1478</v>
      </c>
      <c r="B1484" t="str">
        <f>"00609402"</f>
        <v>00609402</v>
      </c>
      <c r="C1484" t="s">
        <v>6</v>
      </c>
    </row>
    <row r="1485" spans="1:3" ht="15">
      <c r="A1485">
        <v>1479</v>
      </c>
      <c r="B1485" t="str">
        <f>"00801364"</f>
        <v>00801364</v>
      </c>
      <c r="C1485" t="s">
        <v>6</v>
      </c>
    </row>
    <row r="1486" spans="1:3" ht="15">
      <c r="A1486">
        <v>1480</v>
      </c>
      <c r="B1486" t="str">
        <f>"00574232"</f>
        <v>00574232</v>
      </c>
      <c r="C1486" t="s">
        <v>6</v>
      </c>
    </row>
    <row r="1487" spans="1:3" ht="15">
      <c r="A1487">
        <v>1481</v>
      </c>
      <c r="B1487" t="str">
        <f>"00859201"</f>
        <v>00859201</v>
      </c>
      <c r="C1487" t="s">
        <v>6</v>
      </c>
    </row>
    <row r="1488" spans="1:3" ht="15">
      <c r="A1488">
        <v>1482</v>
      </c>
      <c r="B1488" t="str">
        <f>"00429670"</f>
        <v>00429670</v>
      </c>
      <c r="C1488" t="s">
        <v>6</v>
      </c>
    </row>
    <row r="1489" spans="1:3" ht="15">
      <c r="A1489">
        <v>1483</v>
      </c>
      <c r="B1489" t="str">
        <f>"201410000694"</f>
        <v>201410000694</v>
      </c>
      <c r="C1489" t="s">
        <v>6</v>
      </c>
    </row>
    <row r="1490" spans="1:3" ht="15">
      <c r="A1490">
        <v>1484</v>
      </c>
      <c r="B1490" t="str">
        <f>"00787280"</f>
        <v>00787280</v>
      </c>
      <c r="C1490" t="s">
        <v>9</v>
      </c>
    </row>
    <row r="1491" spans="1:3" ht="15">
      <c r="A1491">
        <v>1485</v>
      </c>
      <c r="B1491" t="str">
        <f>"00579543"</f>
        <v>00579543</v>
      </c>
      <c r="C1491" t="s">
        <v>6</v>
      </c>
    </row>
    <row r="1492" spans="1:3" ht="15">
      <c r="A1492">
        <v>1486</v>
      </c>
      <c r="B1492" t="str">
        <f>"00777166"</f>
        <v>00777166</v>
      </c>
      <c r="C1492" t="s">
        <v>6</v>
      </c>
    </row>
    <row r="1493" spans="1:3" ht="15">
      <c r="A1493">
        <v>1487</v>
      </c>
      <c r="B1493" t="str">
        <f>"201511015757"</f>
        <v>201511015757</v>
      </c>
      <c r="C1493" t="s">
        <v>6</v>
      </c>
    </row>
    <row r="1494" spans="1:3" ht="15">
      <c r="A1494">
        <v>1488</v>
      </c>
      <c r="B1494" t="str">
        <f>"00858651"</f>
        <v>00858651</v>
      </c>
      <c r="C1494" t="s">
        <v>9</v>
      </c>
    </row>
    <row r="1495" spans="1:3" ht="15">
      <c r="A1495">
        <v>1489</v>
      </c>
      <c r="B1495" t="str">
        <f>"00854890"</f>
        <v>00854890</v>
      </c>
      <c r="C1495" t="s">
        <v>9</v>
      </c>
    </row>
    <row r="1496" spans="1:3" ht="15">
      <c r="A1496">
        <v>1490</v>
      </c>
      <c r="B1496" t="str">
        <f>"201512000218"</f>
        <v>201512000218</v>
      </c>
      <c r="C1496" t="s">
        <v>6</v>
      </c>
    </row>
    <row r="1497" spans="1:3" ht="15">
      <c r="A1497">
        <v>1491</v>
      </c>
      <c r="B1497" t="str">
        <f>"200712001863"</f>
        <v>200712001863</v>
      </c>
      <c r="C1497" t="s">
        <v>6</v>
      </c>
    </row>
    <row r="1498" spans="1:3" ht="15">
      <c r="A1498">
        <v>1492</v>
      </c>
      <c r="B1498" t="str">
        <f>"00639128"</f>
        <v>00639128</v>
      </c>
      <c r="C1498" t="s">
        <v>7</v>
      </c>
    </row>
    <row r="1499" spans="1:3" ht="15">
      <c r="A1499">
        <v>1493</v>
      </c>
      <c r="B1499" t="str">
        <f>"00177298"</f>
        <v>00177298</v>
      </c>
      <c r="C1499" t="s">
        <v>9</v>
      </c>
    </row>
    <row r="1500" spans="1:3" ht="15">
      <c r="A1500">
        <v>1494</v>
      </c>
      <c r="B1500" t="str">
        <f>"00769504"</f>
        <v>00769504</v>
      </c>
      <c r="C1500" t="s">
        <v>6</v>
      </c>
    </row>
    <row r="1501" spans="1:3" ht="15">
      <c r="A1501">
        <v>1495</v>
      </c>
      <c r="B1501" t="str">
        <f>"00602938"</f>
        <v>00602938</v>
      </c>
      <c r="C1501" t="s">
        <v>6</v>
      </c>
    </row>
    <row r="1502" spans="1:3" ht="15">
      <c r="A1502">
        <v>1496</v>
      </c>
      <c r="B1502" t="str">
        <f>"00577651"</f>
        <v>00577651</v>
      </c>
      <c r="C1502" t="s">
        <v>6</v>
      </c>
    </row>
    <row r="1503" spans="1:3" ht="15">
      <c r="A1503">
        <v>1497</v>
      </c>
      <c r="B1503" t="str">
        <f>"00493360"</f>
        <v>00493360</v>
      </c>
      <c r="C1503" t="s">
        <v>6</v>
      </c>
    </row>
    <row r="1504" spans="1:3" ht="15">
      <c r="A1504">
        <v>1498</v>
      </c>
      <c r="B1504" t="str">
        <f>"00738091"</f>
        <v>00738091</v>
      </c>
      <c r="C1504" t="s">
        <v>6</v>
      </c>
    </row>
    <row r="1505" spans="1:3" ht="15">
      <c r="A1505">
        <v>1499</v>
      </c>
      <c r="B1505" t="str">
        <f>"00785117"</f>
        <v>00785117</v>
      </c>
      <c r="C1505" t="s">
        <v>6</v>
      </c>
    </row>
    <row r="1506" spans="1:3" ht="15">
      <c r="A1506">
        <v>1500</v>
      </c>
      <c r="B1506" t="str">
        <f>"00854358"</f>
        <v>00854358</v>
      </c>
      <c r="C1506" t="s">
        <v>6</v>
      </c>
    </row>
    <row r="1507" spans="1:3" ht="15">
      <c r="A1507">
        <v>1501</v>
      </c>
      <c r="B1507" t="str">
        <f>"00592315"</f>
        <v>00592315</v>
      </c>
      <c r="C1507" t="s">
        <v>6</v>
      </c>
    </row>
    <row r="1508" spans="1:3" ht="15">
      <c r="A1508">
        <v>1502</v>
      </c>
      <c r="B1508" t="str">
        <f>"00568458"</f>
        <v>00568458</v>
      </c>
      <c r="C1508" t="s">
        <v>6</v>
      </c>
    </row>
    <row r="1509" spans="1:3" ht="15">
      <c r="A1509">
        <v>1503</v>
      </c>
      <c r="B1509" t="str">
        <f>"00580461"</f>
        <v>00580461</v>
      </c>
      <c r="C1509" t="s">
        <v>6</v>
      </c>
    </row>
    <row r="1510" spans="1:3" ht="15">
      <c r="A1510">
        <v>1504</v>
      </c>
      <c r="B1510" t="str">
        <f>"00606181"</f>
        <v>00606181</v>
      </c>
      <c r="C1510" t="s">
        <v>6</v>
      </c>
    </row>
    <row r="1511" spans="1:3" ht="15">
      <c r="A1511">
        <v>1505</v>
      </c>
      <c r="B1511" t="str">
        <f>"00603978"</f>
        <v>00603978</v>
      </c>
      <c r="C1511" t="s">
        <v>9</v>
      </c>
    </row>
    <row r="1512" spans="1:3" ht="15">
      <c r="A1512">
        <v>1506</v>
      </c>
      <c r="B1512" t="str">
        <f>"00511989"</f>
        <v>00511989</v>
      </c>
      <c r="C1512" t="s">
        <v>6</v>
      </c>
    </row>
    <row r="1513" spans="1:3" ht="15">
      <c r="A1513">
        <v>1507</v>
      </c>
      <c r="B1513" t="str">
        <f>"00084494"</f>
        <v>00084494</v>
      </c>
      <c r="C1513" t="s">
        <v>6</v>
      </c>
    </row>
    <row r="1514" spans="1:3" ht="15">
      <c r="A1514">
        <v>1508</v>
      </c>
      <c r="B1514" t="str">
        <f>"00633202"</f>
        <v>00633202</v>
      </c>
      <c r="C1514" t="s">
        <v>6</v>
      </c>
    </row>
    <row r="1515" spans="1:3" ht="15">
      <c r="A1515">
        <v>1509</v>
      </c>
      <c r="B1515" t="str">
        <f>"00634080"</f>
        <v>00634080</v>
      </c>
      <c r="C1515" t="s">
        <v>6</v>
      </c>
    </row>
    <row r="1516" spans="1:3" ht="15">
      <c r="A1516">
        <v>1510</v>
      </c>
      <c r="B1516" t="str">
        <f>"00594248"</f>
        <v>00594248</v>
      </c>
      <c r="C1516" t="s">
        <v>6</v>
      </c>
    </row>
    <row r="1517" spans="1:3" ht="15">
      <c r="A1517">
        <v>1511</v>
      </c>
      <c r="B1517" t="str">
        <f>"00532023"</f>
        <v>00532023</v>
      </c>
      <c r="C1517" t="s">
        <v>6</v>
      </c>
    </row>
    <row r="1518" spans="1:3" ht="15">
      <c r="A1518">
        <v>1512</v>
      </c>
      <c r="B1518" t="str">
        <f>"00855144"</f>
        <v>00855144</v>
      </c>
      <c r="C1518" t="s">
        <v>6</v>
      </c>
    </row>
    <row r="1519" spans="1:3" ht="15">
      <c r="A1519">
        <v>1513</v>
      </c>
      <c r="B1519" t="str">
        <f>"00858615"</f>
        <v>00858615</v>
      </c>
      <c r="C1519" t="s">
        <v>6</v>
      </c>
    </row>
    <row r="1520" spans="1:3" ht="15">
      <c r="A1520">
        <v>1514</v>
      </c>
      <c r="B1520" t="str">
        <f>"00545110"</f>
        <v>00545110</v>
      </c>
      <c r="C1520" t="s">
        <v>10</v>
      </c>
    </row>
    <row r="1521" spans="1:3" ht="15">
      <c r="A1521">
        <v>1515</v>
      </c>
      <c r="B1521" t="str">
        <f>"00859588"</f>
        <v>00859588</v>
      </c>
      <c r="C1521" t="s">
        <v>6</v>
      </c>
    </row>
    <row r="1522" spans="1:3" ht="15">
      <c r="A1522">
        <v>1516</v>
      </c>
      <c r="B1522" t="str">
        <f>"00664269"</f>
        <v>00664269</v>
      </c>
      <c r="C1522" t="s">
        <v>17</v>
      </c>
    </row>
    <row r="1523" spans="1:3" ht="15">
      <c r="A1523">
        <v>1517</v>
      </c>
      <c r="B1523" t="str">
        <f>"00182204"</f>
        <v>00182204</v>
      </c>
      <c r="C1523" t="s">
        <v>6</v>
      </c>
    </row>
    <row r="1524" spans="1:3" ht="15">
      <c r="A1524">
        <v>1518</v>
      </c>
      <c r="B1524" t="str">
        <f>"201511027490"</f>
        <v>201511027490</v>
      </c>
      <c r="C1524" t="s">
        <v>9</v>
      </c>
    </row>
    <row r="1525" spans="1:3" ht="15">
      <c r="A1525">
        <v>1519</v>
      </c>
      <c r="B1525" t="str">
        <f>"00564946"</f>
        <v>00564946</v>
      </c>
      <c r="C1525" t="s">
        <v>6</v>
      </c>
    </row>
    <row r="1526" spans="1:3" ht="15">
      <c r="A1526">
        <v>1520</v>
      </c>
      <c r="B1526" t="str">
        <f>"201506004285"</f>
        <v>201506004285</v>
      </c>
      <c r="C1526" t="s">
        <v>6</v>
      </c>
    </row>
    <row r="1527" spans="1:3" ht="15">
      <c r="A1527">
        <v>1521</v>
      </c>
      <c r="B1527" t="str">
        <f>"201603000257"</f>
        <v>201603000257</v>
      </c>
      <c r="C1527" t="s">
        <v>10</v>
      </c>
    </row>
    <row r="1528" spans="1:3" ht="15">
      <c r="A1528">
        <v>1522</v>
      </c>
      <c r="B1528" t="str">
        <f>"00561352"</f>
        <v>00561352</v>
      </c>
      <c r="C1528" t="s">
        <v>6</v>
      </c>
    </row>
    <row r="1529" spans="1:3" ht="15">
      <c r="A1529">
        <v>1523</v>
      </c>
      <c r="B1529" t="str">
        <f>"00570513"</f>
        <v>00570513</v>
      </c>
      <c r="C1529" t="s">
        <v>6</v>
      </c>
    </row>
    <row r="1530" spans="1:3" ht="15">
      <c r="A1530">
        <v>1524</v>
      </c>
      <c r="B1530" t="str">
        <f>"00857452"</f>
        <v>00857452</v>
      </c>
      <c r="C1530" t="s">
        <v>6</v>
      </c>
    </row>
    <row r="1531" spans="1:3" ht="15">
      <c r="A1531">
        <v>1525</v>
      </c>
      <c r="B1531" t="str">
        <f>"00855544"</f>
        <v>00855544</v>
      </c>
      <c r="C1531" t="s">
        <v>6</v>
      </c>
    </row>
    <row r="1532" spans="1:3" ht="15">
      <c r="A1532">
        <v>1526</v>
      </c>
      <c r="B1532" t="str">
        <f>"00527751"</f>
        <v>00527751</v>
      </c>
      <c r="C1532" t="s">
        <v>6</v>
      </c>
    </row>
    <row r="1533" spans="1:3" ht="15">
      <c r="A1533">
        <v>1527</v>
      </c>
      <c r="B1533" t="str">
        <f>"00596056"</f>
        <v>00596056</v>
      </c>
      <c r="C1533" t="s">
        <v>6</v>
      </c>
    </row>
    <row r="1534" spans="1:3" ht="15">
      <c r="A1534">
        <v>1528</v>
      </c>
      <c r="B1534" t="str">
        <f>"00858990"</f>
        <v>00858990</v>
      </c>
      <c r="C1534" t="s">
        <v>15</v>
      </c>
    </row>
    <row r="1535" spans="1:3" ht="15">
      <c r="A1535">
        <v>1529</v>
      </c>
      <c r="B1535" t="str">
        <f>"00512033"</f>
        <v>00512033</v>
      </c>
      <c r="C1535" t="s">
        <v>6</v>
      </c>
    </row>
    <row r="1536" spans="1:3" ht="15">
      <c r="A1536">
        <v>1530</v>
      </c>
      <c r="B1536" t="str">
        <f>"00562546"</f>
        <v>00562546</v>
      </c>
      <c r="C1536" t="s">
        <v>6</v>
      </c>
    </row>
    <row r="1537" spans="1:3" ht="15">
      <c r="A1537">
        <v>1531</v>
      </c>
      <c r="B1537" t="str">
        <f>"00559872"</f>
        <v>00559872</v>
      </c>
      <c r="C1537" t="s">
        <v>6</v>
      </c>
    </row>
    <row r="1538" spans="1:3" ht="15">
      <c r="A1538">
        <v>1532</v>
      </c>
      <c r="B1538" t="str">
        <f>"00858930"</f>
        <v>00858930</v>
      </c>
      <c r="C1538" t="s">
        <v>6</v>
      </c>
    </row>
    <row r="1539" spans="1:3" ht="15">
      <c r="A1539">
        <v>1533</v>
      </c>
      <c r="B1539" t="str">
        <f>"00860325"</f>
        <v>00860325</v>
      </c>
      <c r="C1539" t="s">
        <v>13</v>
      </c>
    </row>
    <row r="1540" spans="1:3" ht="15">
      <c r="A1540">
        <v>1534</v>
      </c>
      <c r="B1540" t="str">
        <f>"00621739"</f>
        <v>00621739</v>
      </c>
      <c r="C1540" t="s">
        <v>6</v>
      </c>
    </row>
    <row r="1541" spans="1:3" ht="15">
      <c r="A1541">
        <v>1535</v>
      </c>
      <c r="B1541" t="str">
        <f>"00641912"</f>
        <v>00641912</v>
      </c>
      <c r="C1541" t="s">
        <v>6</v>
      </c>
    </row>
    <row r="1542" spans="1:3" ht="15">
      <c r="A1542">
        <v>1536</v>
      </c>
      <c r="B1542" t="str">
        <f>"00598577"</f>
        <v>00598577</v>
      </c>
      <c r="C1542" t="s">
        <v>6</v>
      </c>
    </row>
    <row r="1543" spans="1:3" ht="15">
      <c r="A1543">
        <v>1537</v>
      </c>
      <c r="B1543" t="str">
        <f>"00855616"</f>
        <v>00855616</v>
      </c>
      <c r="C1543" t="s">
        <v>6</v>
      </c>
    </row>
    <row r="1544" spans="1:3" ht="15">
      <c r="A1544">
        <v>1538</v>
      </c>
      <c r="B1544" t="str">
        <f>"00619649"</f>
        <v>00619649</v>
      </c>
      <c r="C1544" t="s">
        <v>6</v>
      </c>
    </row>
    <row r="1545" spans="1:3" ht="15">
      <c r="A1545">
        <v>1539</v>
      </c>
      <c r="B1545" t="str">
        <f>"00600648"</f>
        <v>00600648</v>
      </c>
      <c r="C1545" t="s">
        <v>6</v>
      </c>
    </row>
    <row r="1546" spans="1:3" ht="15">
      <c r="A1546">
        <v>1540</v>
      </c>
      <c r="B1546" t="str">
        <f>"00243034"</f>
        <v>00243034</v>
      </c>
      <c r="C1546" t="s">
        <v>6</v>
      </c>
    </row>
    <row r="1547" spans="1:3" ht="15">
      <c r="A1547">
        <v>1541</v>
      </c>
      <c r="B1547" t="str">
        <f>"00863248"</f>
        <v>00863248</v>
      </c>
      <c r="C1547" t="s">
        <v>11</v>
      </c>
    </row>
    <row r="1548" spans="1:3" ht="15">
      <c r="A1548">
        <v>1542</v>
      </c>
      <c r="B1548" t="str">
        <f>"00567515"</f>
        <v>00567515</v>
      </c>
      <c r="C1548" t="s">
        <v>10</v>
      </c>
    </row>
    <row r="1549" spans="1:3" ht="15">
      <c r="A1549">
        <v>1543</v>
      </c>
      <c r="B1549" t="str">
        <f>"00021094"</f>
        <v>00021094</v>
      </c>
      <c r="C1549" t="s">
        <v>6</v>
      </c>
    </row>
    <row r="1550" spans="1:3" ht="15">
      <c r="A1550">
        <v>1544</v>
      </c>
      <c r="B1550" t="str">
        <f>"201412001621"</f>
        <v>201412001621</v>
      </c>
      <c r="C1550" t="s">
        <v>6</v>
      </c>
    </row>
    <row r="1551" spans="1:3" ht="15">
      <c r="A1551">
        <v>1545</v>
      </c>
      <c r="B1551" t="str">
        <f>"00541764"</f>
        <v>00541764</v>
      </c>
      <c r="C1551" t="s">
        <v>6</v>
      </c>
    </row>
    <row r="1552" spans="1:3" ht="15">
      <c r="A1552">
        <v>1546</v>
      </c>
      <c r="B1552" t="str">
        <f>"00566550"</f>
        <v>00566550</v>
      </c>
      <c r="C1552" t="s">
        <v>6</v>
      </c>
    </row>
    <row r="1553" spans="1:3" ht="15">
      <c r="A1553">
        <v>1547</v>
      </c>
      <c r="B1553" t="str">
        <f>"201412001133"</f>
        <v>201412001133</v>
      </c>
      <c r="C1553" t="s">
        <v>6</v>
      </c>
    </row>
    <row r="1554" spans="1:3" ht="15">
      <c r="A1554">
        <v>1548</v>
      </c>
      <c r="B1554" t="str">
        <f>"00012625"</f>
        <v>00012625</v>
      </c>
      <c r="C1554" t="s">
        <v>6</v>
      </c>
    </row>
    <row r="1555" spans="1:3" ht="15">
      <c r="A1555">
        <v>1549</v>
      </c>
      <c r="B1555" t="str">
        <f>"00563806"</f>
        <v>00563806</v>
      </c>
      <c r="C1555" t="s">
        <v>6</v>
      </c>
    </row>
    <row r="1556" spans="1:3" ht="15">
      <c r="A1556">
        <v>1550</v>
      </c>
      <c r="B1556" t="str">
        <f>"00615338"</f>
        <v>00615338</v>
      </c>
      <c r="C1556" t="s">
        <v>6</v>
      </c>
    </row>
    <row r="1557" spans="1:3" ht="15">
      <c r="A1557">
        <v>1551</v>
      </c>
      <c r="B1557" t="str">
        <f>"00520083"</f>
        <v>00520083</v>
      </c>
      <c r="C1557" t="s">
        <v>6</v>
      </c>
    </row>
    <row r="1558" spans="1:3" ht="15">
      <c r="A1558">
        <v>1552</v>
      </c>
      <c r="B1558" t="str">
        <f>"00638759"</f>
        <v>00638759</v>
      </c>
      <c r="C1558" t="s">
        <v>6</v>
      </c>
    </row>
    <row r="1559" spans="1:3" ht="15">
      <c r="A1559">
        <v>1553</v>
      </c>
      <c r="B1559" t="str">
        <f>"00217365"</f>
        <v>00217365</v>
      </c>
      <c r="C1559" t="s">
        <v>18</v>
      </c>
    </row>
    <row r="1560" spans="1:3" ht="15">
      <c r="A1560">
        <v>1554</v>
      </c>
      <c r="B1560" t="str">
        <f>"00480991"</f>
        <v>00480991</v>
      </c>
      <c r="C1560" t="s">
        <v>7</v>
      </c>
    </row>
    <row r="1561" spans="1:3" ht="15">
      <c r="A1561">
        <v>1555</v>
      </c>
      <c r="B1561" t="str">
        <f>"00495524"</f>
        <v>00495524</v>
      </c>
      <c r="C1561" t="s">
        <v>9</v>
      </c>
    </row>
    <row r="1562" spans="1:3" ht="15">
      <c r="A1562">
        <v>1556</v>
      </c>
      <c r="B1562" t="str">
        <f>"00590848"</f>
        <v>00590848</v>
      </c>
      <c r="C1562" t="s">
        <v>7</v>
      </c>
    </row>
    <row r="1563" spans="1:3" ht="15">
      <c r="A1563">
        <v>1557</v>
      </c>
      <c r="B1563" t="str">
        <f>"00612683"</f>
        <v>00612683</v>
      </c>
      <c r="C1563" t="s">
        <v>7</v>
      </c>
    </row>
    <row r="1564" spans="1:3" ht="15">
      <c r="A1564">
        <v>1558</v>
      </c>
      <c r="B1564" t="str">
        <f>"00086952"</f>
        <v>00086952</v>
      </c>
      <c r="C1564" t="s">
        <v>6</v>
      </c>
    </row>
    <row r="1565" spans="1:3" ht="15">
      <c r="A1565">
        <v>1559</v>
      </c>
      <c r="B1565" t="str">
        <f>"00299778"</f>
        <v>00299778</v>
      </c>
      <c r="C1565" t="s">
        <v>6</v>
      </c>
    </row>
    <row r="1566" spans="1:3" ht="15">
      <c r="A1566">
        <v>1560</v>
      </c>
      <c r="B1566" t="str">
        <f>"00052165"</f>
        <v>00052165</v>
      </c>
      <c r="C1566" t="s">
        <v>6</v>
      </c>
    </row>
    <row r="1567" spans="1:3" ht="15">
      <c r="A1567">
        <v>1561</v>
      </c>
      <c r="B1567" t="str">
        <f>"00860985"</f>
        <v>00860985</v>
      </c>
      <c r="C1567" t="s">
        <v>6</v>
      </c>
    </row>
    <row r="1568" spans="1:3" ht="15">
      <c r="A1568">
        <v>1562</v>
      </c>
      <c r="B1568" t="str">
        <f>"00491595"</f>
        <v>00491595</v>
      </c>
      <c r="C1568" t="s">
        <v>10</v>
      </c>
    </row>
    <row r="1569" spans="1:3" ht="15">
      <c r="A1569">
        <v>1563</v>
      </c>
      <c r="B1569" t="str">
        <f>"00859996"</f>
        <v>00859996</v>
      </c>
      <c r="C1569" t="s">
        <v>6</v>
      </c>
    </row>
    <row r="1570" spans="1:3" ht="15">
      <c r="A1570">
        <v>1564</v>
      </c>
      <c r="B1570" t="str">
        <f>"00604377"</f>
        <v>00604377</v>
      </c>
      <c r="C1570" t="s">
        <v>6</v>
      </c>
    </row>
    <row r="1571" spans="1:3" ht="15">
      <c r="A1571">
        <v>1565</v>
      </c>
      <c r="B1571" t="str">
        <f>"00480854"</f>
        <v>00480854</v>
      </c>
      <c r="C1571" t="s">
        <v>6</v>
      </c>
    </row>
    <row r="1572" spans="1:3" ht="15">
      <c r="A1572">
        <v>1566</v>
      </c>
      <c r="B1572" t="str">
        <f>"00632941"</f>
        <v>00632941</v>
      </c>
      <c r="C1572" t="s">
        <v>6</v>
      </c>
    </row>
    <row r="1573" spans="1:3" ht="15">
      <c r="A1573">
        <v>1567</v>
      </c>
      <c r="B1573" t="str">
        <f>"00859096"</f>
        <v>00859096</v>
      </c>
      <c r="C1573" t="s">
        <v>9</v>
      </c>
    </row>
    <row r="1574" spans="1:3" ht="15">
      <c r="A1574">
        <v>1568</v>
      </c>
      <c r="B1574" t="str">
        <f>"00564730"</f>
        <v>00564730</v>
      </c>
      <c r="C1574" t="s">
        <v>6</v>
      </c>
    </row>
    <row r="1575" spans="1:3" ht="15">
      <c r="A1575">
        <v>1569</v>
      </c>
      <c r="B1575" t="str">
        <f>"00586470"</f>
        <v>00586470</v>
      </c>
      <c r="C1575" t="s">
        <v>6</v>
      </c>
    </row>
    <row r="1576" spans="1:3" ht="15">
      <c r="A1576">
        <v>1570</v>
      </c>
      <c r="B1576" t="str">
        <f>"00860573"</f>
        <v>00860573</v>
      </c>
      <c r="C1576" t="s">
        <v>6</v>
      </c>
    </row>
    <row r="1577" spans="1:3" ht="15">
      <c r="A1577">
        <v>1571</v>
      </c>
      <c r="B1577" t="str">
        <f>"201502000251"</f>
        <v>201502000251</v>
      </c>
      <c r="C1577" t="s">
        <v>6</v>
      </c>
    </row>
    <row r="1578" spans="1:3" ht="15">
      <c r="A1578">
        <v>1572</v>
      </c>
      <c r="B1578" t="str">
        <f>"00597269"</f>
        <v>00597269</v>
      </c>
      <c r="C1578" t="s">
        <v>6</v>
      </c>
    </row>
    <row r="1579" spans="1:3" ht="15">
      <c r="A1579">
        <v>1573</v>
      </c>
      <c r="B1579" t="str">
        <f>"00631248"</f>
        <v>00631248</v>
      </c>
      <c r="C1579" t="s">
        <v>7</v>
      </c>
    </row>
    <row r="1580" spans="1:3" ht="15">
      <c r="A1580">
        <v>1574</v>
      </c>
      <c r="B1580" t="str">
        <f>"00584586"</f>
        <v>00584586</v>
      </c>
      <c r="C1580" t="s">
        <v>16</v>
      </c>
    </row>
    <row r="1581" spans="1:3" ht="15">
      <c r="A1581">
        <v>1575</v>
      </c>
      <c r="B1581" t="str">
        <f>"00854828"</f>
        <v>00854828</v>
      </c>
      <c r="C1581" t="s">
        <v>9</v>
      </c>
    </row>
    <row r="1582" spans="1:3" ht="15">
      <c r="A1582">
        <v>1576</v>
      </c>
      <c r="B1582" t="str">
        <f>"00217541"</f>
        <v>00217541</v>
      </c>
      <c r="C1582" t="s">
        <v>6</v>
      </c>
    </row>
    <row r="1583" spans="1:3" ht="15">
      <c r="A1583">
        <v>1577</v>
      </c>
      <c r="B1583" t="str">
        <f>"00465469"</f>
        <v>00465469</v>
      </c>
      <c r="C1583" t="s">
        <v>6</v>
      </c>
    </row>
    <row r="1584" spans="1:3" ht="15">
      <c r="A1584">
        <v>1578</v>
      </c>
      <c r="B1584" t="str">
        <f>"00649763"</f>
        <v>00649763</v>
      </c>
      <c r="C1584" t="s">
        <v>10</v>
      </c>
    </row>
    <row r="1585" spans="1:3" ht="15">
      <c r="A1585">
        <v>1579</v>
      </c>
      <c r="B1585" t="str">
        <f>"00205503"</f>
        <v>00205503</v>
      </c>
      <c r="C1585" t="s">
        <v>7</v>
      </c>
    </row>
    <row r="1586" spans="1:3" ht="15">
      <c r="A1586">
        <v>1580</v>
      </c>
      <c r="B1586" t="str">
        <f>"00429976"</f>
        <v>00429976</v>
      </c>
      <c r="C1586" t="s">
        <v>6</v>
      </c>
    </row>
    <row r="1587" spans="1:3" ht="15">
      <c r="A1587">
        <v>1581</v>
      </c>
      <c r="B1587" t="str">
        <f>"00105520"</f>
        <v>00105520</v>
      </c>
      <c r="C1587" t="s">
        <v>6</v>
      </c>
    </row>
    <row r="1588" spans="1:3" ht="15">
      <c r="A1588">
        <v>1582</v>
      </c>
      <c r="B1588" t="str">
        <f>"00855436"</f>
        <v>00855436</v>
      </c>
      <c r="C1588" t="s">
        <v>6</v>
      </c>
    </row>
    <row r="1589" spans="1:3" ht="15">
      <c r="A1589">
        <v>1583</v>
      </c>
      <c r="B1589" t="str">
        <f>"00755690"</f>
        <v>00755690</v>
      </c>
      <c r="C1589" t="s">
        <v>9</v>
      </c>
    </row>
    <row r="1590" spans="1:3" ht="15">
      <c r="A1590">
        <v>1584</v>
      </c>
      <c r="B1590" t="str">
        <f>"00433138"</f>
        <v>00433138</v>
      </c>
      <c r="C1590" t="s">
        <v>9</v>
      </c>
    </row>
    <row r="1591" spans="1:3" ht="15">
      <c r="A1591">
        <v>1585</v>
      </c>
      <c r="B1591" t="str">
        <f>"00611831"</f>
        <v>00611831</v>
      </c>
      <c r="C1591" t="s">
        <v>18</v>
      </c>
    </row>
    <row r="1592" spans="1:3" ht="15">
      <c r="A1592">
        <v>1586</v>
      </c>
      <c r="B1592" t="str">
        <f>"00086569"</f>
        <v>00086569</v>
      </c>
      <c r="C1592" t="s">
        <v>6</v>
      </c>
    </row>
    <row r="1593" spans="1:3" ht="15">
      <c r="A1593">
        <v>1587</v>
      </c>
      <c r="B1593" t="str">
        <f>"00790776"</f>
        <v>00790776</v>
      </c>
      <c r="C1593" t="s">
        <v>6</v>
      </c>
    </row>
    <row r="1594" spans="1:3" ht="15">
      <c r="A1594">
        <v>1588</v>
      </c>
      <c r="B1594" t="str">
        <f>"00617938"</f>
        <v>00617938</v>
      </c>
      <c r="C1594" t="s">
        <v>6</v>
      </c>
    </row>
    <row r="1595" spans="1:3" ht="15">
      <c r="A1595">
        <v>1589</v>
      </c>
      <c r="B1595" t="str">
        <f>"00567221"</f>
        <v>00567221</v>
      </c>
      <c r="C1595" t="s">
        <v>6</v>
      </c>
    </row>
    <row r="1596" spans="1:3" ht="15">
      <c r="A1596">
        <v>1590</v>
      </c>
      <c r="B1596" t="str">
        <f>"201510000884"</f>
        <v>201510000884</v>
      </c>
      <c r="C1596" t="s">
        <v>6</v>
      </c>
    </row>
    <row r="1597" spans="1:3" ht="15">
      <c r="A1597">
        <v>1591</v>
      </c>
      <c r="B1597" t="str">
        <f>"00865557"</f>
        <v>00865557</v>
      </c>
      <c r="C1597" t="s">
        <v>6</v>
      </c>
    </row>
    <row r="1598" spans="1:3" ht="15">
      <c r="A1598">
        <v>1592</v>
      </c>
      <c r="B1598" t="str">
        <f>"200802003399"</f>
        <v>200802003399</v>
      </c>
      <c r="C1598" t="s">
        <v>6</v>
      </c>
    </row>
    <row r="1599" spans="1:3" ht="15">
      <c r="A1599">
        <v>1593</v>
      </c>
      <c r="B1599" t="str">
        <f>"00848872"</f>
        <v>00848872</v>
      </c>
      <c r="C1599" t="s">
        <v>14</v>
      </c>
    </row>
    <row r="1600" spans="1:3" ht="15">
      <c r="A1600">
        <v>1594</v>
      </c>
      <c r="B1600" t="str">
        <f>"201412000813"</f>
        <v>201412000813</v>
      </c>
      <c r="C1600" t="s">
        <v>6</v>
      </c>
    </row>
    <row r="1601" spans="1:3" ht="15">
      <c r="A1601">
        <v>1595</v>
      </c>
      <c r="B1601" t="str">
        <f>"00560649"</f>
        <v>00560649</v>
      </c>
      <c r="C1601" t="s">
        <v>6</v>
      </c>
    </row>
    <row r="1602" spans="1:3" ht="15">
      <c r="A1602">
        <v>1596</v>
      </c>
      <c r="B1602" t="str">
        <f>"00597544"</f>
        <v>00597544</v>
      </c>
      <c r="C1602" t="s">
        <v>6</v>
      </c>
    </row>
    <row r="1603" spans="1:3" ht="15">
      <c r="A1603">
        <v>1597</v>
      </c>
      <c r="B1603" t="str">
        <f>"00518210"</f>
        <v>00518210</v>
      </c>
      <c r="C1603" t="s">
        <v>6</v>
      </c>
    </row>
    <row r="1604" spans="1:3" ht="15">
      <c r="A1604">
        <v>1598</v>
      </c>
      <c r="B1604" t="str">
        <f>"00095770"</f>
        <v>00095770</v>
      </c>
      <c r="C1604" t="s">
        <v>6</v>
      </c>
    </row>
    <row r="1605" spans="1:3" ht="15">
      <c r="A1605">
        <v>1599</v>
      </c>
      <c r="B1605" t="str">
        <f>"00012744"</f>
        <v>00012744</v>
      </c>
      <c r="C1605" t="s">
        <v>10</v>
      </c>
    </row>
    <row r="1606" spans="1:3" ht="15">
      <c r="A1606">
        <v>1600</v>
      </c>
      <c r="B1606" t="str">
        <f>"00565225"</f>
        <v>00565225</v>
      </c>
      <c r="C1606" t="s">
        <v>10</v>
      </c>
    </row>
    <row r="1607" spans="1:3" ht="15">
      <c r="A1607">
        <v>1601</v>
      </c>
      <c r="B1607" t="str">
        <f>"201412003549"</f>
        <v>201412003549</v>
      </c>
      <c r="C1607" t="s">
        <v>6</v>
      </c>
    </row>
    <row r="1608" spans="1:3" ht="15">
      <c r="A1608">
        <v>1602</v>
      </c>
      <c r="B1608" t="str">
        <f>"201406014822"</f>
        <v>201406014822</v>
      </c>
      <c r="C1608" t="s">
        <v>6</v>
      </c>
    </row>
    <row r="1609" spans="1:3" ht="15">
      <c r="A1609">
        <v>1603</v>
      </c>
      <c r="B1609" t="str">
        <f>"00574395"</f>
        <v>00574395</v>
      </c>
      <c r="C1609" t="s">
        <v>6</v>
      </c>
    </row>
    <row r="1610" spans="1:3" ht="15">
      <c r="A1610">
        <v>1604</v>
      </c>
      <c r="B1610" t="str">
        <f>"00861335"</f>
        <v>00861335</v>
      </c>
      <c r="C1610" t="s">
        <v>6</v>
      </c>
    </row>
    <row r="1611" spans="1:3" ht="15">
      <c r="A1611">
        <v>1605</v>
      </c>
      <c r="B1611" t="str">
        <f>"00644021"</f>
        <v>00644021</v>
      </c>
      <c r="C1611" t="s">
        <v>6</v>
      </c>
    </row>
    <row r="1612" spans="1:3" ht="15">
      <c r="A1612">
        <v>1606</v>
      </c>
      <c r="B1612" t="str">
        <f>"00123787"</f>
        <v>00123787</v>
      </c>
      <c r="C1612" t="s">
        <v>6</v>
      </c>
    </row>
    <row r="1613" spans="1:3" ht="15">
      <c r="A1613">
        <v>1607</v>
      </c>
      <c r="B1613" t="str">
        <f>"00564408"</f>
        <v>00564408</v>
      </c>
      <c r="C1613" t="s">
        <v>6</v>
      </c>
    </row>
    <row r="1614" spans="1:3" ht="15">
      <c r="A1614">
        <v>1608</v>
      </c>
      <c r="B1614" t="str">
        <f>"00115304"</f>
        <v>00115304</v>
      </c>
      <c r="C1614" t="s">
        <v>6</v>
      </c>
    </row>
    <row r="1615" spans="1:3" ht="15">
      <c r="A1615">
        <v>1609</v>
      </c>
      <c r="B1615" t="str">
        <f>"00600706"</f>
        <v>00600706</v>
      </c>
      <c r="C1615" t="s">
        <v>7</v>
      </c>
    </row>
    <row r="1616" spans="1:3" ht="15">
      <c r="A1616">
        <v>1610</v>
      </c>
      <c r="B1616" t="str">
        <f>"00583722"</f>
        <v>00583722</v>
      </c>
      <c r="C1616" t="s">
        <v>6</v>
      </c>
    </row>
    <row r="1617" spans="1:3" ht="15">
      <c r="A1617">
        <v>1611</v>
      </c>
      <c r="B1617" t="str">
        <f>"00621633"</f>
        <v>00621633</v>
      </c>
      <c r="C1617" t="s">
        <v>6</v>
      </c>
    </row>
    <row r="1618" spans="1:3" ht="15">
      <c r="A1618">
        <v>1612</v>
      </c>
      <c r="B1618" t="str">
        <f>"00865460"</f>
        <v>00865460</v>
      </c>
      <c r="C1618" t="s">
        <v>6</v>
      </c>
    </row>
    <row r="1619" spans="1:3" ht="15">
      <c r="A1619">
        <v>1613</v>
      </c>
      <c r="B1619" t="str">
        <f>"200801003799"</f>
        <v>200801003799</v>
      </c>
      <c r="C1619" t="s">
        <v>6</v>
      </c>
    </row>
    <row r="1620" spans="1:3" ht="15">
      <c r="A1620">
        <v>1614</v>
      </c>
      <c r="B1620" t="str">
        <f>"00836780"</f>
        <v>00836780</v>
      </c>
      <c r="C1620" t="s">
        <v>9</v>
      </c>
    </row>
    <row r="1621" spans="1:3" ht="15">
      <c r="A1621">
        <v>1615</v>
      </c>
      <c r="B1621" t="str">
        <f>"00124187"</f>
        <v>00124187</v>
      </c>
      <c r="C1621" t="s">
        <v>6</v>
      </c>
    </row>
    <row r="1622" spans="1:3" ht="15">
      <c r="A1622">
        <v>1616</v>
      </c>
      <c r="B1622" t="str">
        <f>"201601000137"</f>
        <v>201601000137</v>
      </c>
      <c r="C1622" t="s">
        <v>6</v>
      </c>
    </row>
    <row r="1623" spans="1:3" ht="15">
      <c r="A1623">
        <v>1617</v>
      </c>
      <c r="B1623" t="str">
        <f>"00543847"</f>
        <v>00543847</v>
      </c>
      <c r="C1623" t="s">
        <v>6</v>
      </c>
    </row>
    <row r="1624" spans="1:3" ht="15">
      <c r="A1624">
        <v>1618</v>
      </c>
      <c r="B1624" t="str">
        <f>"00864936"</f>
        <v>00864936</v>
      </c>
      <c r="C1624" t="s">
        <v>7</v>
      </c>
    </row>
    <row r="1625" spans="1:3" ht="15">
      <c r="A1625">
        <v>1619</v>
      </c>
      <c r="B1625" t="str">
        <f>"201406018738"</f>
        <v>201406018738</v>
      </c>
      <c r="C1625" t="s">
        <v>6</v>
      </c>
    </row>
    <row r="1626" spans="1:3" ht="15">
      <c r="A1626">
        <v>1620</v>
      </c>
      <c r="B1626" t="str">
        <f>"00863777"</f>
        <v>00863777</v>
      </c>
      <c r="C1626" t="s">
        <v>6</v>
      </c>
    </row>
    <row r="1627" spans="1:3" ht="15">
      <c r="A1627">
        <v>1621</v>
      </c>
      <c r="B1627" t="str">
        <f>"201604002218"</f>
        <v>201604002218</v>
      </c>
      <c r="C1627" t="s">
        <v>9</v>
      </c>
    </row>
    <row r="1628" spans="1:3" ht="15">
      <c r="A1628">
        <v>1622</v>
      </c>
      <c r="B1628" t="str">
        <f>"00578985"</f>
        <v>00578985</v>
      </c>
      <c r="C1628" t="s">
        <v>6</v>
      </c>
    </row>
    <row r="1629" spans="1:3" ht="15">
      <c r="A1629">
        <v>1623</v>
      </c>
      <c r="B1629" t="str">
        <f>"00616038"</f>
        <v>00616038</v>
      </c>
      <c r="C1629" t="s">
        <v>6</v>
      </c>
    </row>
    <row r="1630" spans="1:3" ht="15">
      <c r="A1630">
        <v>1624</v>
      </c>
      <c r="B1630" t="str">
        <f>"00865462"</f>
        <v>00865462</v>
      </c>
      <c r="C1630" t="s">
        <v>6</v>
      </c>
    </row>
    <row r="1631" spans="1:3" ht="15">
      <c r="A1631">
        <v>1625</v>
      </c>
      <c r="B1631" t="str">
        <f>"00860227"</f>
        <v>00860227</v>
      </c>
      <c r="C1631" t="s">
        <v>6</v>
      </c>
    </row>
    <row r="1632" spans="1:3" ht="15">
      <c r="A1632">
        <v>1626</v>
      </c>
      <c r="B1632" t="str">
        <f>"00860949"</f>
        <v>00860949</v>
      </c>
      <c r="C1632" t="s">
        <v>6</v>
      </c>
    </row>
    <row r="1633" spans="1:3" ht="15">
      <c r="A1633">
        <v>1627</v>
      </c>
      <c r="B1633" t="str">
        <f>"200801008552"</f>
        <v>200801008552</v>
      </c>
      <c r="C1633" t="s">
        <v>6</v>
      </c>
    </row>
    <row r="1634" spans="1:3" ht="15">
      <c r="A1634">
        <v>1628</v>
      </c>
      <c r="B1634" t="str">
        <f>"00589304"</f>
        <v>00589304</v>
      </c>
      <c r="C1634" t="s">
        <v>6</v>
      </c>
    </row>
    <row r="1635" spans="1:3" ht="15">
      <c r="A1635">
        <v>1629</v>
      </c>
      <c r="B1635" t="str">
        <f>"00102686"</f>
        <v>00102686</v>
      </c>
      <c r="C1635" t="s">
        <v>6</v>
      </c>
    </row>
    <row r="1636" spans="1:3" ht="15">
      <c r="A1636">
        <v>1630</v>
      </c>
      <c r="B1636" t="str">
        <f>"00584872"</f>
        <v>00584872</v>
      </c>
      <c r="C1636" t="s">
        <v>6</v>
      </c>
    </row>
    <row r="1637" spans="1:3" ht="15">
      <c r="A1637">
        <v>1631</v>
      </c>
      <c r="B1637" t="str">
        <f>"00519755"</f>
        <v>00519755</v>
      </c>
      <c r="C1637" t="s">
        <v>10</v>
      </c>
    </row>
    <row r="1638" spans="1:3" ht="15">
      <c r="A1638">
        <v>1632</v>
      </c>
      <c r="B1638" t="str">
        <f>"00254688"</f>
        <v>00254688</v>
      </c>
      <c r="C1638" t="s">
        <v>6</v>
      </c>
    </row>
    <row r="1639" spans="1:3" ht="15">
      <c r="A1639">
        <v>1633</v>
      </c>
      <c r="B1639" t="str">
        <f>"00654957"</f>
        <v>00654957</v>
      </c>
      <c r="C1639" t="s">
        <v>6</v>
      </c>
    </row>
    <row r="1640" spans="1:3" ht="15">
      <c r="A1640">
        <v>1634</v>
      </c>
      <c r="B1640" t="str">
        <f>"00862274"</f>
        <v>00862274</v>
      </c>
      <c r="C1640" t="s">
        <v>6</v>
      </c>
    </row>
    <row r="1641" spans="1:3" ht="15">
      <c r="A1641">
        <v>1635</v>
      </c>
      <c r="B1641" t="str">
        <f>"00590066"</f>
        <v>00590066</v>
      </c>
      <c r="C1641" t="s">
        <v>6</v>
      </c>
    </row>
    <row r="1642" spans="1:3" ht="15">
      <c r="A1642">
        <v>1636</v>
      </c>
      <c r="B1642" t="str">
        <f>"00625261"</f>
        <v>00625261</v>
      </c>
      <c r="C1642" t="s">
        <v>6</v>
      </c>
    </row>
    <row r="1643" spans="1:3" ht="15">
      <c r="A1643">
        <v>1637</v>
      </c>
      <c r="B1643" t="str">
        <f>"00316634"</f>
        <v>00316634</v>
      </c>
      <c r="C1643" t="s">
        <v>6</v>
      </c>
    </row>
    <row r="1644" spans="1:3" ht="15">
      <c r="A1644">
        <v>1638</v>
      </c>
      <c r="B1644" t="str">
        <f>"00862106"</f>
        <v>00862106</v>
      </c>
      <c r="C1644" t="s">
        <v>6</v>
      </c>
    </row>
    <row r="1645" spans="1:3" ht="15">
      <c r="A1645">
        <v>1639</v>
      </c>
      <c r="B1645" t="str">
        <f>"00719560"</f>
        <v>00719560</v>
      </c>
      <c r="C1645" t="s">
        <v>6</v>
      </c>
    </row>
    <row r="1646" spans="1:3" ht="15">
      <c r="A1646">
        <v>1640</v>
      </c>
      <c r="B1646" t="str">
        <f>"201504000118"</f>
        <v>201504000118</v>
      </c>
      <c r="C1646" t="s">
        <v>6</v>
      </c>
    </row>
    <row r="1647" spans="1:3" ht="15">
      <c r="A1647">
        <v>1641</v>
      </c>
      <c r="B1647" t="str">
        <f>"00547851"</f>
        <v>00547851</v>
      </c>
      <c r="C1647" t="s">
        <v>6</v>
      </c>
    </row>
    <row r="1648" spans="1:3" ht="15">
      <c r="A1648">
        <v>1642</v>
      </c>
      <c r="B1648" t="str">
        <f>"00864141"</f>
        <v>00864141</v>
      </c>
      <c r="C1648" t="s">
        <v>6</v>
      </c>
    </row>
    <row r="1649" spans="1:3" ht="15">
      <c r="A1649">
        <v>1643</v>
      </c>
      <c r="B1649" t="str">
        <f>"00199586"</f>
        <v>00199586</v>
      </c>
      <c r="C1649" t="s">
        <v>6</v>
      </c>
    </row>
    <row r="1650" spans="1:3" ht="15">
      <c r="A1650">
        <v>1644</v>
      </c>
      <c r="B1650" t="str">
        <f>"00859756"</f>
        <v>00859756</v>
      </c>
      <c r="C1650" t="s">
        <v>6</v>
      </c>
    </row>
    <row r="1651" spans="1:3" ht="15">
      <c r="A1651">
        <v>1645</v>
      </c>
      <c r="B1651" t="str">
        <f>"00649367"</f>
        <v>00649367</v>
      </c>
      <c r="C1651" t="s">
        <v>6</v>
      </c>
    </row>
    <row r="1652" spans="1:3" ht="15">
      <c r="A1652">
        <v>1646</v>
      </c>
      <c r="B1652" t="str">
        <f>"00862007"</f>
        <v>00862007</v>
      </c>
      <c r="C1652" t="s">
        <v>6</v>
      </c>
    </row>
    <row r="1653" spans="1:3" ht="15">
      <c r="A1653">
        <v>1647</v>
      </c>
      <c r="B1653" t="str">
        <f>"201406018234"</f>
        <v>201406018234</v>
      </c>
      <c r="C1653" t="s">
        <v>18</v>
      </c>
    </row>
    <row r="1654" spans="1:3" ht="15">
      <c r="A1654">
        <v>1648</v>
      </c>
      <c r="B1654" t="str">
        <f>"00128436"</f>
        <v>00128436</v>
      </c>
      <c r="C1654" t="s">
        <v>6</v>
      </c>
    </row>
    <row r="1655" spans="1:3" ht="15">
      <c r="A1655">
        <v>1649</v>
      </c>
      <c r="B1655" t="str">
        <f>"00859795"</f>
        <v>00859795</v>
      </c>
      <c r="C1655" t="s">
        <v>11</v>
      </c>
    </row>
    <row r="1656" spans="1:3" ht="15">
      <c r="A1656">
        <v>1650</v>
      </c>
      <c r="B1656" t="str">
        <f>"00860588"</f>
        <v>00860588</v>
      </c>
      <c r="C1656" t="s">
        <v>6</v>
      </c>
    </row>
    <row r="1657" spans="1:3" ht="15">
      <c r="A1657">
        <v>1651</v>
      </c>
      <c r="B1657" t="str">
        <f>"00862765"</f>
        <v>00862765</v>
      </c>
      <c r="C1657" t="s">
        <v>6</v>
      </c>
    </row>
    <row r="1658" spans="1:3" ht="15">
      <c r="A1658">
        <v>1652</v>
      </c>
      <c r="B1658" t="str">
        <f>"00829204"</f>
        <v>00829204</v>
      </c>
      <c r="C1658" t="s">
        <v>6</v>
      </c>
    </row>
    <row r="1659" spans="1:3" ht="15">
      <c r="A1659">
        <v>1653</v>
      </c>
      <c r="B1659" t="str">
        <f>"00622526"</f>
        <v>00622526</v>
      </c>
      <c r="C1659" t="s">
        <v>6</v>
      </c>
    </row>
    <row r="1660" spans="1:3" ht="15">
      <c r="A1660">
        <v>1654</v>
      </c>
      <c r="B1660" t="str">
        <f>"00801390"</f>
        <v>00801390</v>
      </c>
      <c r="C1660" t="s">
        <v>6</v>
      </c>
    </row>
    <row r="1661" spans="1:3" ht="15">
      <c r="A1661">
        <v>1655</v>
      </c>
      <c r="B1661" t="str">
        <f>"00568123"</f>
        <v>00568123</v>
      </c>
      <c r="C1661" t="s">
        <v>6</v>
      </c>
    </row>
    <row r="1662" spans="1:3" ht="15">
      <c r="A1662">
        <v>1656</v>
      </c>
      <c r="B1662" t="str">
        <f>"00531979"</f>
        <v>00531979</v>
      </c>
      <c r="C1662" t="s">
        <v>6</v>
      </c>
    </row>
    <row r="1663" spans="1:3" ht="15">
      <c r="A1663">
        <v>1657</v>
      </c>
      <c r="B1663" t="str">
        <f>"00598009"</f>
        <v>00598009</v>
      </c>
      <c r="C1663" t="s">
        <v>6</v>
      </c>
    </row>
    <row r="1664" spans="1:3" ht="15">
      <c r="A1664">
        <v>1658</v>
      </c>
      <c r="B1664" t="str">
        <f>"00588485"</f>
        <v>00588485</v>
      </c>
      <c r="C1664" t="s">
        <v>6</v>
      </c>
    </row>
    <row r="1665" spans="1:3" ht="15">
      <c r="A1665">
        <v>1659</v>
      </c>
      <c r="B1665" t="str">
        <f>"00550117"</f>
        <v>00550117</v>
      </c>
      <c r="C1665" t="s">
        <v>6</v>
      </c>
    </row>
    <row r="1666" spans="1:3" ht="15">
      <c r="A1666">
        <v>1660</v>
      </c>
      <c r="B1666" t="str">
        <f>"00549130"</f>
        <v>00549130</v>
      </c>
      <c r="C1666" t="s">
        <v>6</v>
      </c>
    </row>
    <row r="1667" spans="1:3" ht="15">
      <c r="A1667">
        <v>1661</v>
      </c>
      <c r="B1667" t="str">
        <f>"00583991"</f>
        <v>00583991</v>
      </c>
      <c r="C1667" t="s">
        <v>6</v>
      </c>
    </row>
    <row r="1668" spans="1:3" ht="15">
      <c r="A1668">
        <v>1662</v>
      </c>
      <c r="B1668" t="str">
        <f>"00641750"</f>
        <v>00641750</v>
      </c>
      <c r="C1668" t="s">
        <v>6</v>
      </c>
    </row>
    <row r="1669" spans="1:3" ht="15">
      <c r="A1669">
        <v>1663</v>
      </c>
      <c r="B1669" t="str">
        <f>"00859581"</f>
        <v>00859581</v>
      </c>
      <c r="C1669" t="s">
        <v>6</v>
      </c>
    </row>
    <row r="1670" spans="1:3" ht="15">
      <c r="A1670">
        <v>1664</v>
      </c>
      <c r="B1670" t="str">
        <f>"201410011390"</f>
        <v>201410011390</v>
      </c>
      <c r="C1670" t="s">
        <v>6</v>
      </c>
    </row>
    <row r="1671" spans="1:3" ht="15">
      <c r="A1671">
        <v>1665</v>
      </c>
      <c r="B1671" t="str">
        <f>"00624152"</f>
        <v>00624152</v>
      </c>
      <c r="C1671" t="s">
        <v>6</v>
      </c>
    </row>
    <row r="1672" spans="1:3" ht="15">
      <c r="A1672">
        <v>1666</v>
      </c>
      <c r="B1672" t="str">
        <f>"00438032"</f>
        <v>00438032</v>
      </c>
      <c r="C1672" t="s">
        <v>6</v>
      </c>
    </row>
    <row r="1673" spans="1:3" ht="15">
      <c r="A1673">
        <v>1667</v>
      </c>
      <c r="B1673" t="str">
        <f>"00488246"</f>
        <v>00488246</v>
      </c>
      <c r="C1673" t="s">
        <v>9</v>
      </c>
    </row>
    <row r="1674" spans="1:3" ht="15">
      <c r="A1674">
        <v>1668</v>
      </c>
      <c r="B1674" t="str">
        <f>"00559926"</f>
        <v>00559926</v>
      </c>
      <c r="C1674" t="s">
        <v>10</v>
      </c>
    </row>
    <row r="1675" spans="1:3" ht="15">
      <c r="A1675">
        <v>1669</v>
      </c>
      <c r="B1675" t="str">
        <f>"00609526"</f>
        <v>00609526</v>
      </c>
      <c r="C1675" t="s">
        <v>7</v>
      </c>
    </row>
    <row r="1676" spans="1:3" ht="15">
      <c r="A1676">
        <v>1670</v>
      </c>
      <c r="B1676" t="str">
        <f>"00863494"</f>
        <v>00863494</v>
      </c>
      <c r="C1676" t="s">
        <v>6</v>
      </c>
    </row>
    <row r="1677" spans="1:3" ht="15">
      <c r="A1677">
        <v>1671</v>
      </c>
      <c r="B1677" t="str">
        <f>"00430767"</f>
        <v>00430767</v>
      </c>
      <c r="C1677" t="s">
        <v>10</v>
      </c>
    </row>
    <row r="1678" spans="1:3" ht="15">
      <c r="A1678">
        <v>1672</v>
      </c>
      <c r="B1678" t="str">
        <f>"00044623"</f>
        <v>00044623</v>
      </c>
      <c r="C1678" t="s">
        <v>7</v>
      </c>
    </row>
    <row r="1679" spans="1:3" ht="15">
      <c r="A1679">
        <v>1673</v>
      </c>
      <c r="B1679" t="str">
        <f>"00629833"</f>
        <v>00629833</v>
      </c>
      <c r="C1679" t="s">
        <v>6</v>
      </c>
    </row>
    <row r="1680" spans="1:3" ht="15">
      <c r="A1680">
        <v>1674</v>
      </c>
      <c r="B1680" t="str">
        <f>"00574372"</f>
        <v>00574372</v>
      </c>
      <c r="C1680" t="s">
        <v>6</v>
      </c>
    </row>
    <row r="1681" spans="1:3" ht="15">
      <c r="A1681">
        <v>1675</v>
      </c>
      <c r="B1681" t="str">
        <f>"00629278"</f>
        <v>00629278</v>
      </c>
      <c r="C1681" t="s">
        <v>6</v>
      </c>
    </row>
    <row r="1682" spans="1:3" ht="15">
      <c r="A1682">
        <v>1676</v>
      </c>
      <c r="B1682" t="str">
        <f>"00757674"</f>
        <v>00757674</v>
      </c>
      <c r="C1682" t="s">
        <v>9</v>
      </c>
    </row>
    <row r="1683" spans="1:3" ht="15">
      <c r="A1683">
        <v>1677</v>
      </c>
      <c r="B1683" t="str">
        <f>"00544875"</f>
        <v>00544875</v>
      </c>
      <c r="C1683" t="s">
        <v>6</v>
      </c>
    </row>
    <row r="1684" spans="1:3" ht="15">
      <c r="A1684">
        <v>1678</v>
      </c>
      <c r="B1684" t="str">
        <f>"201411000353"</f>
        <v>201411000353</v>
      </c>
      <c r="C1684" t="s">
        <v>6</v>
      </c>
    </row>
    <row r="1685" spans="1:3" ht="15">
      <c r="A1685">
        <v>1679</v>
      </c>
      <c r="B1685" t="str">
        <f>"00574971"</f>
        <v>00574971</v>
      </c>
      <c r="C1685" t="s">
        <v>6</v>
      </c>
    </row>
    <row r="1686" spans="1:3" ht="15">
      <c r="A1686">
        <v>1680</v>
      </c>
      <c r="B1686" t="str">
        <f>"00620867"</f>
        <v>00620867</v>
      </c>
      <c r="C1686" t="s">
        <v>6</v>
      </c>
    </row>
    <row r="1687" spans="1:3" ht="15">
      <c r="A1687">
        <v>1681</v>
      </c>
      <c r="B1687" t="str">
        <f>"00588667"</f>
        <v>00588667</v>
      </c>
      <c r="C1687" t="s">
        <v>9</v>
      </c>
    </row>
    <row r="1688" spans="1:3" ht="15">
      <c r="A1688">
        <v>1682</v>
      </c>
      <c r="B1688" t="str">
        <f>"00616177"</f>
        <v>00616177</v>
      </c>
      <c r="C1688" t="s">
        <v>7</v>
      </c>
    </row>
    <row r="1689" spans="1:3" ht="15">
      <c r="A1689">
        <v>1683</v>
      </c>
      <c r="B1689" t="str">
        <f>"00519600"</f>
        <v>00519600</v>
      </c>
      <c r="C1689" t="s">
        <v>6</v>
      </c>
    </row>
    <row r="1690" spans="1:3" ht="15">
      <c r="A1690">
        <v>1684</v>
      </c>
      <c r="B1690" t="str">
        <f>"00569730"</f>
        <v>00569730</v>
      </c>
      <c r="C1690" t="s">
        <v>6</v>
      </c>
    </row>
    <row r="1691" spans="1:3" ht="15">
      <c r="A1691">
        <v>1685</v>
      </c>
      <c r="B1691" t="str">
        <f>"200811001148"</f>
        <v>200811001148</v>
      </c>
      <c r="C1691" t="s">
        <v>6</v>
      </c>
    </row>
    <row r="1692" spans="1:3" ht="15">
      <c r="A1692">
        <v>1686</v>
      </c>
      <c r="B1692" t="str">
        <f>"00621535"</f>
        <v>00621535</v>
      </c>
      <c r="C1692" t="s">
        <v>6</v>
      </c>
    </row>
    <row r="1693" spans="1:3" ht="15">
      <c r="A1693">
        <v>1687</v>
      </c>
      <c r="B1693" t="str">
        <f>"00865333"</f>
        <v>00865333</v>
      </c>
      <c r="C1693" t="s">
        <v>9</v>
      </c>
    </row>
    <row r="1694" spans="1:3" ht="15">
      <c r="A1694">
        <v>1688</v>
      </c>
      <c r="B1694" t="str">
        <f>"201511026220"</f>
        <v>201511026220</v>
      </c>
      <c r="C1694" t="s">
        <v>6</v>
      </c>
    </row>
    <row r="1695" spans="1:3" ht="15">
      <c r="A1695">
        <v>1689</v>
      </c>
      <c r="B1695" t="str">
        <f>"00607687"</f>
        <v>00607687</v>
      </c>
      <c r="C1695" t="s">
        <v>6</v>
      </c>
    </row>
    <row r="1696" spans="1:3" ht="15">
      <c r="A1696">
        <v>1690</v>
      </c>
      <c r="B1696" t="str">
        <f>"00858000"</f>
        <v>00858000</v>
      </c>
      <c r="C1696" t="s">
        <v>11</v>
      </c>
    </row>
    <row r="1697" spans="1:3" ht="15">
      <c r="A1697">
        <v>1691</v>
      </c>
      <c r="B1697" t="str">
        <f>"00861290"</f>
        <v>00861290</v>
      </c>
      <c r="C1697" t="s">
        <v>6</v>
      </c>
    </row>
    <row r="1698" spans="1:3" ht="15">
      <c r="A1698">
        <v>1692</v>
      </c>
      <c r="B1698" t="str">
        <f>"00862841"</f>
        <v>00862841</v>
      </c>
      <c r="C1698" t="s">
        <v>6</v>
      </c>
    </row>
    <row r="1699" spans="1:3" ht="15">
      <c r="A1699">
        <v>1693</v>
      </c>
      <c r="B1699" t="str">
        <f>"201511000010"</f>
        <v>201511000010</v>
      </c>
      <c r="C1699" t="s">
        <v>6</v>
      </c>
    </row>
    <row r="1700" spans="1:3" ht="15">
      <c r="A1700">
        <v>1694</v>
      </c>
      <c r="B1700" t="str">
        <f>"00863281"</f>
        <v>00863281</v>
      </c>
      <c r="C1700" t="s">
        <v>6</v>
      </c>
    </row>
    <row r="1701" spans="1:3" ht="15">
      <c r="A1701">
        <v>1695</v>
      </c>
      <c r="B1701" t="str">
        <f>"00636535"</f>
        <v>00636535</v>
      </c>
      <c r="C1701" t="s">
        <v>6</v>
      </c>
    </row>
    <row r="1702" spans="1:3" ht="15">
      <c r="A1702">
        <v>1696</v>
      </c>
      <c r="B1702" t="str">
        <f>"00864232"</f>
        <v>00864232</v>
      </c>
      <c r="C1702" t="s">
        <v>6</v>
      </c>
    </row>
    <row r="1703" spans="1:3" ht="15">
      <c r="A1703">
        <v>1697</v>
      </c>
      <c r="B1703" t="str">
        <f>"00485457"</f>
        <v>00485457</v>
      </c>
      <c r="C1703" t="s">
        <v>6</v>
      </c>
    </row>
    <row r="1704" spans="1:3" ht="15">
      <c r="A1704">
        <v>1698</v>
      </c>
      <c r="B1704" t="str">
        <f>"201507002136"</f>
        <v>201507002136</v>
      </c>
      <c r="C1704" t="s">
        <v>6</v>
      </c>
    </row>
    <row r="1705" spans="1:3" ht="15">
      <c r="A1705">
        <v>1699</v>
      </c>
      <c r="B1705" t="str">
        <f>"200802012225"</f>
        <v>200802012225</v>
      </c>
      <c r="C1705" t="s">
        <v>6</v>
      </c>
    </row>
    <row r="1706" spans="1:3" ht="15">
      <c r="A1706">
        <v>1700</v>
      </c>
      <c r="B1706" t="str">
        <f>"00524149"</f>
        <v>00524149</v>
      </c>
      <c r="C1706" t="s">
        <v>16</v>
      </c>
    </row>
    <row r="1707" spans="1:3" ht="15">
      <c r="A1707">
        <v>1701</v>
      </c>
      <c r="B1707" t="str">
        <f>"00840156"</f>
        <v>00840156</v>
      </c>
      <c r="C1707" t="s">
        <v>6</v>
      </c>
    </row>
    <row r="1708" spans="1:3" ht="15">
      <c r="A1708">
        <v>1702</v>
      </c>
      <c r="B1708" t="str">
        <f>"00598217"</f>
        <v>00598217</v>
      </c>
      <c r="C1708" t="s">
        <v>9</v>
      </c>
    </row>
    <row r="1709" spans="1:3" ht="15">
      <c r="A1709">
        <v>1703</v>
      </c>
      <c r="B1709" t="str">
        <f>"00575777"</f>
        <v>00575777</v>
      </c>
      <c r="C1709" t="s">
        <v>6</v>
      </c>
    </row>
    <row r="1710" spans="1:3" ht="15">
      <c r="A1710">
        <v>1704</v>
      </c>
      <c r="B1710" t="str">
        <f>"00120304"</f>
        <v>00120304</v>
      </c>
      <c r="C1710" t="s">
        <v>6</v>
      </c>
    </row>
    <row r="1711" spans="1:3" ht="15">
      <c r="A1711">
        <v>1705</v>
      </c>
      <c r="B1711" t="str">
        <f>"201406011154"</f>
        <v>201406011154</v>
      </c>
      <c r="C1711" t="s">
        <v>6</v>
      </c>
    </row>
    <row r="1712" spans="1:3" ht="15">
      <c r="A1712">
        <v>1706</v>
      </c>
      <c r="B1712" t="str">
        <f>"00161327"</f>
        <v>00161327</v>
      </c>
      <c r="C1712" t="s">
        <v>9</v>
      </c>
    </row>
    <row r="1713" spans="1:3" ht="15">
      <c r="A1713">
        <v>1707</v>
      </c>
      <c r="B1713" t="str">
        <f>"00621728"</f>
        <v>00621728</v>
      </c>
      <c r="C1713" t="s">
        <v>10</v>
      </c>
    </row>
    <row r="1714" spans="1:3" ht="15">
      <c r="A1714">
        <v>1708</v>
      </c>
      <c r="B1714" t="str">
        <f>"00861781"</f>
        <v>00861781</v>
      </c>
      <c r="C1714" t="s">
        <v>9</v>
      </c>
    </row>
    <row r="1715" spans="1:3" ht="15">
      <c r="A1715">
        <v>1709</v>
      </c>
      <c r="B1715" t="str">
        <f>"00606901"</f>
        <v>00606901</v>
      </c>
      <c r="C1715" t="s">
        <v>6</v>
      </c>
    </row>
    <row r="1716" spans="1:3" ht="15">
      <c r="A1716">
        <v>1710</v>
      </c>
      <c r="B1716" t="str">
        <f>"00574628"</f>
        <v>00574628</v>
      </c>
      <c r="C1716" t="s">
        <v>9</v>
      </c>
    </row>
    <row r="1717" spans="1:3" ht="15">
      <c r="A1717">
        <v>1711</v>
      </c>
      <c r="B1717" t="str">
        <f>"20160706572"</f>
        <v>20160706572</v>
      </c>
      <c r="C1717" t="s">
        <v>6</v>
      </c>
    </row>
    <row r="1718" spans="1:3" ht="15">
      <c r="A1718">
        <v>1712</v>
      </c>
      <c r="B1718" t="str">
        <f>"00860736"</f>
        <v>00860736</v>
      </c>
      <c r="C1718" t="s">
        <v>6</v>
      </c>
    </row>
    <row r="1719" spans="1:3" ht="15">
      <c r="A1719">
        <v>1713</v>
      </c>
      <c r="B1719" t="str">
        <f>"00620083"</f>
        <v>00620083</v>
      </c>
      <c r="C1719" t="s">
        <v>6</v>
      </c>
    </row>
    <row r="1720" spans="1:3" ht="15">
      <c r="A1720">
        <v>1714</v>
      </c>
      <c r="B1720" t="str">
        <f>"00509173"</f>
        <v>00509173</v>
      </c>
      <c r="C1720" t="s">
        <v>10</v>
      </c>
    </row>
    <row r="1721" spans="1:3" ht="15">
      <c r="A1721">
        <v>1715</v>
      </c>
      <c r="B1721" t="str">
        <f>"00622583"</f>
        <v>00622583</v>
      </c>
      <c r="C1721" t="s">
        <v>7</v>
      </c>
    </row>
    <row r="1722" spans="1:3" ht="15">
      <c r="A1722">
        <v>1716</v>
      </c>
      <c r="B1722" t="str">
        <f>"00812327"</f>
        <v>00812327</v>
      </c>
      <c r="C1722" t="s">
        <v>6</v>
      </c>
    </row>
    <row r="1723" spans="1:3" ht="15">
      <c r="A1723">
        <v>1717</v>
      </c>
      <c r="B1723" t="str">
        <f>"00666276"</f>
        <v>00666276</v>
      </c>
      <c r="C1723" t="s">
        <v>6</v>
      </c>
    </row>
    <row r="1724" spans="1:3" ht="15">
      <c r="A1724">
        <v>1718</v>
      </c>
      <c r="B1724" t="str">
        <f>"00584464"</f>
        <v>00584464</v>
      </c>
      <c r="C1724" t="s">
        <v>6</v>
      </c>
    </row>
    <row r="1725" spans="1:3" ht="15">
      <c r="A1725">
        <v>1719</v>
      </c>
      <c r="B1725" t="str">
        <f>"00632029"</f>
        <v>00632029</v>
      </c>
      <c r="C1725" t="s">
        <v>10</v>
      </c>
    </row>
    <row r="1726" spans="1:3" ht="15">
      <c r="A1726">
        <v>1720</v>
      </c>
      <c r="B1726" t="str">
        <f>"201304000725"</f>
        <v>201304000725</v>
      </c>
      <c r="C1726" t="s">
        <v>6</v>
      </c>
    </row>
    <row r="1727" spans="1:3" ht="15">
      <c r="A1727">
        <v>1721</v>
      </c>
      <c r="B1727" t="str">
        <f>"00595563"</f>
        <v>00595563</v>
      </c>
      <c r="C1727" t="s">
        <v>6</v>
      </c>
    </row>
    <row r="1728" spans="1:3" ht="15">
      <c r="A1728">
        <v>1722</v>
      </c>
      <c r="B1728" t="str">
        <f>"00320676"</f>
        <v>00320676</v>
      </c>
      <c r="C1728" t="s">
        <v>6</v>
      </c>
    </row>
    <row r="1729" spans="1:3" ht="15">
      <c r="A1729">
        <v>1723</v>
      </c>
      <c r="B1729" t="str">
        <f>"00512616"</f>
        <v>00512616</v>
      </c>
      <c r="C1729" t="s">
        <v>15</v>
      </c>
    </row>
    <row r="1730" spans="1:3" ht="15">
      <c r="A1730">
        <v>1724</v>
      </c>
      <c r="B1730" t="str">
        <f>"00584049"</f>
        <v>00584049</v>
      </c>
      <c r="C1730" t="s">
        <v>6</v>
      </c>
    </row>
    <row r="1731" spans="1:3" ht="15">
      <c r="A1731">
        <v>1725</v>
      </c>
      <c r="B1731" t="str">
        <f>"00595203"</f>
        <v>00595203</v>
      </c>
      <c r="C1731" t="s">
        <v>6</v>
      </c>
    </row>
    <row r="1732" spans="1:3" ht="15">
      <c r="A1732">
        <v>1726</v>
      </c>
      <c r="B1732" t="str">
        <f>"00573661"</f>
        <v>00573661</v>
      </c>
      <c r="C1732" t="s">
        <v>6</v>
      </c>
    </row>
    <row r="1733" spans="1:3" ht="15">
      <c r="A1733">
        <v>1727</v>
      </c>
      <c r="B1733" t="str">
        <f>"00861848"</f>
        <v>00861848</v>
      </c>
      <c r="C1733" t="s">
        <v>6</v>
      </c>
    </row>
    <row r="1734" spans="1:3" ht="15">
      <c r="A1734">
        <v>1728</v>
      </c>
      <c r="B1734" t="str">
        <f>"00565726"</f>
        <v>00565726</v>
      </c>
      <c r="C1734" t="s">
        <v>6</v>
      </c>
    </row>
    <row r="1735" spans="1:3" ht="15">
      <c r="A1735">
        <v>1729</v>
      </c>
      <c r="B1735" t="str">
        <f>"00620831"</f>
        <v>00620831</v>
      </c>
      <c r="C1735" t="s">
        <v>6</v>
      </c>
    </row>
    <row r="1736" spans="1:3" ht="15">
      <c r="A1736">
        <v>1730</v>
      </c>
      <c r="B1736" t="str">
        <f>"00541690"</f>
        <v>00541690</v>
      </c>
      <c r="C1736" t="s">
        <v>6</v>
      </c>
    </row>
    <row r="1737" spans="1:3" ht="15">
      <c r="A1737">
        <v>1731</v>
      </c>
      <c r="B1737" t="str">
        <f>"00770035"</f>
        <v>00770035</v>
      </c>
      <c r="C1737" t="s">
        <v>6</v>
      </c>
    </row>
    <row r="1738" spans="1:3" ht="15">
      <c r="A1738">
        <v>1732</v>
      </c>
      <c r="B1738" t="str">
        <f>"00858224"</f>
        <v>00858224</v>
      </c>
      <c r="C1738" t="s">
        <v>6</v>
      </c>
    </row>
    <row r="1739" spans="1:3" ht="15">
      <c r="A1739">
        <v>1733</v>
      </c>
      <c r="B1739" t="str">
        <f>"00590847"</f>
        <v>00590847</v>
      </c>
      <c r="C1739" t="s">
        <v>7</v>
      </c>
    </row>
    <row r="1740" spans="1:3" ht="15">
      <c r="A1740">
        <v>1734</v>
      </c>
      <c r="B1740" t="str">
        <f>"00521849"</f>
        <v>00521849</v>
      </c>
      <c r="C1740" t="s">
        <v>6</v>
      </c>
    </row>
    <row r="1741" spans="1:3" ht="15">
      <c r="A1741">
        <v>1735</v>
      </c>
      <c r="B1741" t="str">
        <f>"00570181"</f>
        <v>00570181</v>
      </c>
      <c r="C1741" t="s">
        <v>6</v>
      </c>
    </row>
    <row r="1742" spans="1:3" ht="15">
      <c r="A1742">
        <v>1736</v>
      </c>
      <c r="B1742" t="str">
        <f>"00570459"</f>
        <v>00570459</v>
      </c>
      <c r="C1742" t="s">
        <v>10</v>
      </c>
    </row>
    <row r="1743" spans="1:3" ht="15">
      <c r="A1743">
        <v>1737</v>
      </c>
      <c r="B1743" t="str">
        <f>"200712001191"</f>
        <v>200712001191</v>
      </c>
      <c r="C1743" t="s">
        <v>6</v>
      </c>
    </row>
    <row r="1744" spans="1:3" ht="15">
      <c r="A1744">
        <v>1738</v>
      </c>
      <c r="B1744" t="str">
        <f>"00597658"</f>
        <v>00597658</v>
      </c>
      <c r="C1744" t="s">
        <v>6</v>
      </c>
    </row>
    <row r="1745" spans="1:3" ht="15">
      <c r="A1745">
        <v>1739</v>
      </c>
      <c r="B1745" t="str">
        <f>"00749865"</f>
        <v>00749865</v>
      </c>
      <c r="C1745" t="s">
        <v>6</v>
      </c>
    </row>
    <row r="1746" spans="1:3" ht="15">
      <c r="A1746">
        <v>1740</v>
      </c>
      <c r="B1746" t="str">
        <f>"00863823"</f>
        <v>00863823</v>
      </c>
      <c r="C1746" t="s">
        <v>6</v>
      </c>
    </row>
    <row r="1747" spans="1:3" ht="15">
      <c r="A1747">
        <v>1741</v>
      </c>
      <c r="B1747" t="str">
        <f>"00481717"</f>
        <v>00481717</v>
      </c>
      <c r="C1747" t="s">
        <v>6</v>
      </c>
    </row>
    <row r="1748" spans="1:3" ht="15">
      <c r="A1748">
        <v>1742</v>
      </c>
      <c r="B1748" t="str">
        <f>"00597000"</f>
        <v>00597000</v>
      </c>
      <c r="C1748" t="s">
        <v>10</v>
      </c>
    </row>
    <row r="1749" spans="1:3" ht="15">
      <c r="A1749">
        <v>1743</v>
      </c>
      <c r="B1749" t="str">
        <f>"00859089"</f>
        <v>00859089</v>
      </c>
      <c r="C1749" t="s">
        <v>6</v>
      </c>
    </row>
    <row r="1750" spans="1:3" ht="15">
      <c r="A1750">
        <v>1744</v>
      </c>
      <c r="B1750" t="str">
        <f>"00583283"</f>
        <v>00583283</v>
      </c>
      <c r="C1750" t="s">
        <v>6</v>
      </c>
    </row>
    <row r="1751" spans="1:3" ht="15">
      <c r="A1751">
        <v>1745</v>
      </c>
      <c r="B1751" t="str">
        <f>"00585362"</f>
        <v>00585362</v>
      </c>
      <c r="C1751" t="s">
        <v>6</v>
      </c>
    </row>
    <row r="1752" spans="1:3" ht="15">
      <c r="A1752">
        <v>1746</v>
      </c>
      <c r="B1752" t="str">
        <f>"201511029512"</f>
        <v>201511029512</v>
      </c>
      <c r="C1752" t="s">
        <v>6</v>
      </c>
    </row>
    <row r="1753" spans="1:3" ht="15">
      <c r="A1753">
        <v>1747</v>
      </c>
      <c r="B1753" t="str">
        <f>"00599604"</f>
        <v>00599604</v>
      </c>
      <c r="C1753" t="s">
        <v>6</v>
      </c>
    </row>
    <row r="1754" spans="1:3" ht="15">
      <c r="A1754">
        <v>1748</v>
      </c>
      <c r="B1754" t="str">
        <f>"00860712"</f>
        <v>00860712</v>
      </c>
      <c r="C1754" t="s">
        <v>15</v>
      </c>
    </row>
    <row r="1755" spans="1:3" ht="15">
      <c r="A1755">
        <v>1749</v>
      </c>
      <c r="B1755" t="str">
        <f>"00304672"</f>
        <v>00304672</v>
      </c>
      <c r="C1755" t="s">
        <v>11</v>
      </c>
    </row>
    <row r="1756" spans="1:3" ht="15">
      <c r="A1756">
        <v>1750</v>
      </c>
      <c r="B1756" t="str">
        <f>"00482013"</f>
        <v>00482013</v>
      </c>
      <c r="C1756" t="s">
        <v>14</v>
      </c>
    </row>
    <row r="1757" spans="1:3" ht="15">
      <c r="A1757">
        <v>1751</v>
      </c>
      <c r="B1757" t="str">
        <f>"00016657"</f>
        <v>00016657</v>
      </c>
      <c r="C1757" t="s">
        <v>6</v>
      </c>
    </row>
    <row r="1758" spans="1:3" ht="15">
      <c r="A1758">
        <v>1752</v>
      </c>
      <c r="B1758" t="str">
        <f>"00043608"</f>
        <v>00043608</v>
      </c>
      <c r="C1758" t="s">
        <v>6</v>
      </c>
    </row>
    <row r="1759" spans="1:3" ht="15">
      <c r="A1759">
        <v>1753</v>
      </c>
      <c r="B1759" t="str">
        <f>"00838623"</f>
        <v>00838623</v>
      </c>
      <c r="C1759" t="s">
        <v>12</v>
      </c>
    </row>
    <row r="1760" spans="1:3" ht="15">
      <c r="A1760">
        <v>1754</v>
      </c>
      <c r="B1760" t="str">
        <f>"00800522"</f>
        <v>00800522</v>
      </c>
      <c r="C1760" t="s">
        <v>6</v>
      </c>
    </row>
    <row r="1761" spans="1:3" ht="15">
      <c r="A1761">
        <v>1755</v>
      </c>
      <c r="B1761" t="str">
        <f>"00603744"</f>
        <v>00603744</v>
      </c>
      <c r="C1761" t="s">
        <v>6</v>
      </c>
    </row>
    <row r="1762" spans="1:3" ht="15">
      <c r="A1762">
        <v>1756</v>
      </c>
      <c r="B1762" t="str">
        <f>"00604856"</f>
        <v>00604856</v>
      </c>
      <c r="C1762" t="s">
        <v>6</v>
      </c>
    </row>
    <row r="1763" spans="1:3" ht="15">
      <c r="A1763">
        <v>1757</v>
      </c>
      <c r="B1763" t="str">
        <f>"00527261"</f>
        <v>00527261</v>
      </c>
      <c r="C1763" t="s">
        <v>9</v>
      </c>
    </row>
    <row r="1764" spans="1:3" ht="15">
      <c r="A1764">
        <v>1758</v>
      </c>
      <c r="B1764" t="str">
        <f>"00857940"</f>
        <v>00857940</v>
      </c>
      <c r="C1764" t="s">
        <v>6</v>
      </c>
    </row>
    <row r="1765" spans="1:3" ht="15">
      <c r="A1765">
        <v>1759</v>
      </c>
      <c r="B1765" t="str">
        <f>"201412001522"</f>
        <v>201412001522</v>
      </c>
      <c r="C1765" t="s">
        <v>6</v>
      </c>
    </row>
    <row r="1766" spans="1:3" ht="15">
      <c r="A1766">
        <v>1760</v>
      </c>
      <c r="B1766" t="str">
        <f>"00736951"</f>
        <v>00736951</v>
      </c>
      <c r="C1766" t="s">
        <v>6</v>
      </c>
    </row>
    <row r="1767" spans="1:3" ht="15">
      <c r="A1767">
        <v>1761</v>
      </c>
      <c r="B1767" t="str">
        <f>"00293277"</f>
        <v>00293277</v>
      </c>
      <c r="C1767" t="s">
        <v>6</v>
      </c>
    </row>
    <row r="1768" spans="1:3" ht="15">
      <c r="A1768">
        <v>1762</v>
      </c>
      <c r="B1768" t="str">
        <f>"00859662"</f>
        <v>00859662</v>
      </c>
      <c r="C1768" t="s">
        <v>10</v>
      </c>
    </row>
    <row r="1769" spans="1:3" ht="15">
      <c r="A1769">
        <v>1763</v>
      </c>
      <c r="B1769" t="str">
        <f>"00603436"</f>
        <v>00603436</v>
      </c>
      <c r="C1769" t="s">
        <v>6</v>
      </c>
    </row>
    <row r="1770" spans="1:3" ht="15">
      <c r="A1770">
        <v>1764</v>
      </c>
      <c r="B1770" t="str">
        <f>"00032305"</f>
        <v>00032305</v>
      </c>
      <c r="C1770" t="s">
        <v>6</v>
      </c>
    </row>
    <row r="1771" spans="1:3" ht="15">
      <c r="A1771">
        <v>1765</v>
      </c>
      <c r="B1771" t="str">
        <f>"00525922"</f>
        <v>00525922</v>
      </c>
      <c r="C1771" t="s">
        <v>7</v>
      </c>
    </row>
    <row r="1772" spans="1:3" ht="15">
      <c r="A1772">
        <v>1766</v>
      </c>
      <c r="B1772" t="str">
        <f>"00583787"</f>
        <v>00583787</v>
      </c>
      <c r="C1772" t="s">
        <v>9</v>
      </c>
    </row>
    <row r="1773" spans="1:3" ht="15">
      <c r="A1773">
        <v>1767</v>
      </c>
      <c r="B1773" t="str">
        <f>"00864609"</f>
        <v>00864609</v>
      </c>
      <c r="C1773" t="s">
        <v>10</v>
      </c>
    </row>
    <row r="1774" spans="1:3" ht="15">
      <c r="A1774">
        <v>1768</v>
      </c>
      <c r="B1774" t="str">
        <f>"00119800"</f>
        <v>00119800</v>
      </c>
      <c r="C1774" t="s">
        <v>6</v>
      </c>
    </row>
    <row r="1775" spans="1:3" ht="15">
      <c r="A1775">
        <v>1769</v>
      </c>
      <c r="B1775" t="str">
        <f>"00302995"</f>
        <v>00302995</v>
      </c>
      <c r="C1775" t="s">
        <v>9</v>
      </c>
    </row>
    <row r="1776" spans="1:3" ht="15">
      <c r="A1776">
        <v>1770</v>
      </c>
      <c r="B1776" t="str">
        <f>"00116038"</f>
        <v>00116038</v>
      </c>
      <c r="C1776" t="s">
        <v>6</v>
      </c>
    </row>
    <row r="1777" spans="1:3" ht="15">
      <c r="A1777">
        <v>1771</v>
      </c>
      <c r="B1777" t="str">
        <f>"00516397"</f>
        <v>00516397</v>
      </c>
      <c r="C1777" t="s">
        <v>6</v>
      </c>
    </row>
    <row r="1778" spans="1:3" ht="15">
      <c r="A1778">
        <v>1772</v>
      </c>
      <c r="B1778" t="str">
        <f>"00863899"</f>
        <v>00863899</v>
      </c>
      <c r="C1778" t="s">
        <v>6</v>
      </c>
    </row>
    <row r="1779" spans="1:3" ht="15">
      <c r="A1779">
        <v>1773</v>
      </c>
      <c r="B1779" t="str">
        <f>"201411000213"</f>
        <v>201411000213</v>
      </c>
      <c r="C1779" t="s">
        <v>6</v>
      </c>
    </row>
    <row r="1780" spans="1:3" ht="15">
      <c r="A1780">
        <v>1774</v>
      </c>
      <c r="B1780" t="str">
        <f>"201412004462"</f>
        <v>201412004462</v>
      </c>
      <c r="C1780" t="s">
        <v>6</v>
      </c>
    </row>
    <row r="1781" spans="1:3" ht="15">
      <c r="A1781">
        <v>1775</v>
      </c>
      <c r="B1781" t="str">
        <f>"201406003561"</f>
        <v>201406003561</v>
      </c>
      <c r="C1781" t="s">
        <v>6</v>
      </c>
    </row>
    <row r="1782" spans="1:3" ht="15">
      <c r="A1782">
        <v>1776</v>
      </c>
      <c r="B1782" t="str">
        <f>"00635417"</f>
        <v>00635417</v>
      </c>
      <c r="C1782" t="s">
        <v>6</v>
      </c>
    </row>
    <row r="1783" spans="1:3" ht="15">
      <c r="A1783">
        <v>1777</v>
      </c>
      <c r="B1783" t="str">
        <f>"00864641"</f>
        <v>00864641</v>
      </c>
      <c r="C1783" t="s">
        <v>6</v>
      </c>
    </row>
    <row r="1784" spans="1:3" ht="15">
      <c r="A1784">
        <v>1778</v>
      </c>
      <c r="B1784" t="str">
        <f>"00567307"</f>
        <v>00567307</v>
      </c>
      <c r="C1784" t="s">
        <v>6</v>
      </c>
    </row>
    <row r="1785" spans="1:3" ht="15">
      <c r="A1785">
        <v>1779</v>
      </c>
      <c r="B1785" t="str">
        <f>"00757340"</f>
        <v>00757340</v>
      </c>
      <c r="C1785" t="s">
        <v>6</v>
      </c>
    </row>
    <row r="1786" spans="1:3" ht="15">
      <c r="A1786">
        <v>1780</v>
      </c>
      <c r="B1786" t="str">
        <f>"00109527"</f>
        <v>00109527</v>
      </c>
      <c r="C1786" t="s">
        <v>6</v>
      </c>
    </row>
    <row r="1787" spans="1:3" ht="15">
      <c r="A1787">
        <v>1781</v>
      </c>
      <c r="B1787" t="str">
        <f>"00824676"</f>
        <v>00824676</v>
      </c>
      <c r="C1787" t="s">
        <v>6</v>
      </c>
    </row>
    <row r="1788" spans="1:3" ht="15">
      <c r="A1788">
        <v>1782</v>
      </c>
      <c r="B1788" t="str">
        <f>"00481128"</f>
        <v>00481128</v>
      </c>
      <c r="C1788" t="s">
        <v>6</v>
      </c>
    </row>
    <row r="1789" spans="1:3" ht="15">
      <c r="A1789">
        <v>1783</v>
      </c>
      <c r="B1789" t="str">
        <f>"00561938"</f>
        <v>00561938</v>
      </c>
      <c r="C1789" t="s">
        <v>7</v>
      </c>
    </row>
    <row r="1790" spans="1:3" ht="15">
      <c r="A1790">
        <v>1784</v>
      </c>
      <c r="B1790" t="str">
        <f>"00115560"</f>
        <v>00115560</v>
      </c>
      <c r="C1790" t="s">
        <v>6</v>
      </c>
    </row>
    <row r="1791" spans="1:3" ht="15">
      <c r="A1791">
        <v>1785</v>
      </c>
      <c r="B1791" t="str">
        <f>"201406014658"</f>
        <v>201406014658</v>
      </c>
      <c r="C1791" t="s">
        <v>10</v>
      </c>
    </row>
    <row r="1792" spans="1:3" ht="15">
      <c r="A1792">
        <v>1786</v>
      </c>
      <c r="B1792" t="str">
        <f>"00592170"</f>
        <v>00592170</v>
      </c>
      <c r="C1792" t="s">
        <v>6</v>
      </c>
    </row>
    <row r="1793" spans="1:3" ht="15">
      <c r="A1793">
        <v>1787</v>
      </c>
      <c r="B1793" t="str">
        <f>"00674483"</f>
        <v>00674483</v>
      </c>
      <c r="C1793" t="s">
        <v>8</v>
      </c>
    </row>
    <row r="1794" spans="1:3" ht="15">
      <c r="A1794">
        <v>1788</v>
      </c>
      <c r="B1794" t="str">
        <f>"00631699"</f>
        <v>00631699</v>
      </c>
      <c r="C1794" t="s">
        <v>7</v>
      </c>
    </row>
    <row r="1795" spans="1:3" ht="15">
      <c r="A1795">
        <v>1789</v>
      </c>
      <c r="B1795" t="str">
        <f>"201511036368"</f>
        <v>201511036368</v>
      </c>
      <c r="C1795" t="s">
        <v>6</v>
      </c>
    </row>
    <row r="1796" spans="1:3" ht="15">
      <c r="A1796">
        <v>1790</v>
      </c>
      <c r="B1796" t="str">
        <f>"00623759"</f>
        <v>00623759</v>
      </c>
      <c r="C1796" t="s">
        <v>6</v>
      </c>
    </row>
    <row r="1797" spans="1:3" ht="15">
      <c r="A1797">
        <v>1791</v>
      </c>
      <c r="B1797" t="str">
        <f>"00802237"</f>
        <v>00802237</v>
      </c>
      <c r="C1797" t="s">
        <v>7</v>
      </c>
    </row>
    <row r="1798" spans="1:3" ht="15">
      <c r="A1798">
        <v>1792</v>
      </c>
      <c r="B1798" t="str">
        <f>"00637333"</f>
        <v>00637333</v>
      </c>
      <c r="C1798" t="s">
        <v>6</v>
      </c>
    </row>
    <row r="1799" spans="1:3" ht="15">
      <c r="A1799">
        <v>1793</v>
      </c>
      <c r="B1799" t="str">
        <f>"00427360"</f>
        <v>00427360</v>
      </c>
      <c r="C1799" t="s">
        <v>9</v>
      </c>
    </row>
    <row r="1800" spans="1:3" ht="15">
      <c r="A1800">
        <v>1794</v>
      </c>
      <c r="B1800" t="str">
        <f>"00613605"</f>
        <v>00613605</v>
      </c>
      <c r="C1800" t="s">
        <v>6</v>
      </c>
    </row>
    <row r="1801" spans="1:3" ht="15">
      <c r="A1801">
        <v>1795</v>
      </c>
      <c r="B1801" t="str">
        <f>"200801011752"</f>
        <v>200801011752</v>
      </c>
      <c r="C1801" t="s">
        <v>6</v>
      </c>
    </row>
    <row r="1802" spans="1:3" ht="15">
      <c r="A1802">
        <v>1796</v>
      </c>
      <c r="B1802" t="str">
        <f>"00803257"</f>
        <v>00803257</v>
      </c>
      <c r="C1802" t="s">
        <v>6</v>
      </c>
    </row>
    <row r="1803" spans="1:3" ht="15">
      <c r="A1803">
        <v>1797</v>
      </c>
      <c r="B1803" t="str">
        <f>"201304006136"</f>
        <v>201304006136</v>
      </c>
      <c r="C1803" t="s">
        <v>8</v>
      </c>
    </row>
    <row r="1804" spans="1:3" ht="15">
      <c r="A1804">
        <v>1798</v>
      </c>
      <c r="B1804" t="str">
        <f>"00467291"</f>
        <v>00467291</v>
      </c>
      <c r="C1804" t="s">
        <v>6</v>
      </c>
    </row>
    <row r="1805" spans="1:3" ht="15">
      <c r="A1805">
        <v>1799</v>
      </c>
      <c r="B1805" t="str">
        <f>"00862372"</f>
        <v>00862372</v>
      </c>
      <c r="C1805" t="s">
        <v>9</v>
      </c>
    </row>
    <row r="1806" spans="1:3" ht="15">
      <c r="A1806">
        <v>1800</v>
      </c>
      <c r="B1806" t="str">
        <f>"00720461"</f>
        <v>00720461</v>
      </c>
      <c r="C1806" t="s">
        <v>11</v>
      </c>
    </row>
    <row r="1807" spans="1:3" ht="15">
      <c r="A1807">
        <v>1801</v>
      </c>
      <c r="B1807" t="str">
        <f>"00103387"</f>
        <v>00103387</v>
      </c>
      <c r="C1807" t="s">
        <v>11</v>
      </c>
    </row>
    <row r="1808" spans="1:3" ht="15">
      <c r="A1808">
        <v>1802</v>
      </c>
      <c r="B1808" t="str">
        <f>"00637459"</f>
        <v>00637459</v>
      </c>
      <c r="C1808" t="s">
        <v>6</v>
      </c>
    </row>
    <row r="1809" spans="1:3" ht="15">
      <c r="A1809">
        <v>1803</v>
      </c>
      <c r="B1809" t="str">
        <f>"00864451"</f>
        <v>00864451</v>
      </c>
      <c r="C1809" t="s">
        <v>7</v>
      </c>
    </row>
    <row r="1810" spans="1:3" ht="15">
      <c r="A1810">
        <v>1804</v>
      </c>
      <c r="B1810" t="str">
        <f>"00628422"</f>
        <v>00628422</v>
      </c>
      <c r="C1810" t="s">
        <v>6</v>
      </c>
    </row>
    <row r="1811" spans="1:3" ht="15">
      <c r="A1811">
        <v>1805</v>
      </c>
      <c r="B1811" t="str">
        <f>"00859902"</f>
        <v>00859902</v>
      </c>
      <c r="C1811" t="s">
        <v>14</v>
      </c>
    </row>
    <row r="1812" spans="1:3" ht="15">
      <c r="A1812">
        <v>1806</v>
      </c>
      <c r="B1812" t="str">
        <f>"00860450"</f>
        <v>00860450</v>
      </c>
      <c r="C1812" t="s">
        <v>6</v>
      </c>
    </row>
    <row r="1813" spans="1:3" ht="15">
      <c r="A1813">
        <v>1807</v>
      </c>
      <c r="B1813" t="str">
        <f>"00572021"</f>
        <v>00572021</v>
      </c>
      <c r="C1813" t="s">
        <v>6</v>
      </c>
    </row>
    <row r="1814" spans="1:3" ht="15">
      <c r="A1814">
        <v>1808</v>
      </c>
      <c r="B1814" t="str">
        <f>"00601034"</f>
        <v>00601034</v>
      </c>
      <c r="C1814" t="s">
        <v>7</v>
      </c>
    </row>
    <row r="1815" spans="1:3" ht="15">
      <c r="A1815">
        <v>1809</v>
      </c>
      <c r="B1815" t="str">
        <f>"00460197"</f>
        <v>00460197</v>
      </c>
      <c r="C1815" t="s">
        <v>6</v>
      </c>
    </row>
    <row r="1816" spans="1:3" ht="15">
      <c r="A1816">
        <v>1810</v>
      </c>
      <c r="B1816" t="str">
        <f>"00203312"</f>
        <v>00203312</v>
      </c>
      <c r="C1816" t="s">
        <v>9</v>
      </c>
    </row>
    <row r="1817" spans="1:3" ht="15">
      <c r="A1817">
        <v>1811</v>
      </c>
      <c r="B1817" t="str">
        <f>"00606459"</f>
        <v>00606459</v>
      </c>
      <c r="C1817" t="s">
        <v>6</v>
      </c>
    </row>
    <row r="1818" spans="1:3" ht="15">
      <c r="A1818">
        <v>1812</v>
      </c>
      <c r="B1818" t="str">
        <f>"00525762"</f>
        <v>00525762</v>
      </c>
      <c r="C1818" t="s">
        <v>7</v>
      </c>
    </row>
    <row r="1819" spans="1:3" ht="15">
      <c r="A1819">
        <v>1813</v>
      </c>
      <c r="B1819" t="str">
        <f>"200712001215"</f>
        <v>200712001215</v>
      </c>
      <c r="C1819" t="s">
        <v>6</v>
      </c>
    </row>
    <row r="1820" spans="1:3" ht="15">
      <c r="A1820">
        <v>1814</v>
      </c>
      <c r="B1820" t="str">
        <f>"00516648"</f>
        <v>00516648</v>
      </c>
      <c r="C1820" t="s">
        <v>6</v>
      </c>
    </row>
    <row r="1821" spans="1:3" ht="15">
      <c r="A1821">
        <v>1815</v>
      </c>
      <c r="B1821" t="str">
        <f>"00853504"</f>
        <v>00853504</v>
      </c>
      <c r="C1821" t="s">
        <v>6</v>
      </c>
    </row>
    <row r="1822" spans="1:3" ht="15">
      <c r="A1822">
        <v>1816</v>
      </c>
      <c r="B1822" t="str">
        <f>"00719072"</f>
        <v>00719072</v>
      </c>
      <c r="C1822" t="s">
        <v>6</v>
      </c>
    </row>
    <row r="1823" spans="1:3" ht="15">
      <c r="A1823">
        <v>1817</v>
      </c>
      <c r="B1823" t="str">
        <f>"00628107"</f>
        <v>00628107</v>
      </c>
      <c r="C1823" t="s">
        <v>10</v>
      </c>
    </row>
    <row r="1824" spans="1:3" ht="15">
      <c r="A1824">
        <v>1818</v>
      </c>
      <c r="B1824" t="str">
        <f>"00865384"</f>
        <v>00865384</v>
      </c>
      <c r="C1824" t="s">
        <v>6</v>
      </c>
    </row>
    <row r="1825" spans="1:3" ht="15">
      <c r="A1825">
        <v>1819</v>
      </c>
      <c r="B1825" t="str">
        <f>"00481785"</f>
        <v>00481785</v>
      </c>
      <c r="C1825" t="s">
        <v>6</v>
      </c>
    </row>
    <row r="1826" spans="1:3" ht="15">
      <c r="A1826">
        <v>1820</v>
      </c>
      <c r="B1826" t="str">
        <f>"00528307"</f>
        <v>00528307</v>
      </c>
      <c r="C1826" t="s">
        <v>6</v>
      </c>
    </row>
    <row r="1827" spans="1:3" ht="15">
      <c r="A1827">
        <v>1821</v>
      </c>
      <c r="B1827" t="str">
        <f>"00861249"</f>
        <v>00861249</v>
      </c>
      <c r="C1827" t="s">
        <v>9</v>
      </c>
    </row>
    <row r="1828" spans="1:3" ht="15">
      <c r="A1828">
        <v>1822</v>
      </c>
      <c r="B1828" t="str">
        <f>"00859206"</f>
        <v>00859206</v>
      </c>
      <c r="C1828" t="s">
        <v>6</v>
      </c>
    </row>
    <row r="1829" spans="1:3" ht="15">
      <c r="A1829">
        <v>1823</v>
      </c>
      <c r="B1829" t="str">
        <f>"00864520"</f>
        <v>00864520</v>
      </c>
      <c r="C1829" t="s">
        <v>15</v>
      </c>
    </row>
    <row r="1830" spans="1:3" ht="15">
      <c r="A1830">
        <v>1824</v>
      </c>
      <c r="B1830" t="str">
        <f>"00864602"</f>
        <v>00864602</v>
      </c>
      <c r="C1830" t="s">
        <v>6</v>
      </c>
    </row>
    <row r="1831" spans="1:3" ht="15">
      <c r="A1831">
        <v>1825</v>
      </c>
      <c r="B1831" t="str">
        <f>"201402001786"</f>
        <v>201402001786</v>
      </c>
      <c r="C1831" t="s">
        <v>6</v>
      </c>
    </row>
    <row r="1832" spans="1:3" ht="15">
      <c r="A1832">
        <v>1826</v>
      </c>
      <c r="B1832" t="str">
        <f>"200811000525"</f>
        <v>200811000525</v>
      </c>
      <c r="C1832" t="s">
        <v>9</v>
      </c>
    </row>
    <row r="1833" spans="1:3" ht="15">
      <c r="A1833">
        <v>1827</v>
      </c>
      <c r="B1833" t="str">
        <f>"00611536"</f>
        <v>00611536</v>
      </c>
      <c r="C1833" t="s">
        <v>6</v>
      </c>
    </row>
    <row r="1834" spans="1:3" ht="15">
      <c r="A1834">
        <v>1828</v>
      </c>
      <c r="B1834" t="str">
        <f>"00456177"</f>
        <v>00456177</v>
      </c>
      <c r="C1834" t="s">
        <v>6</v>
      </c>
    </row>
    <row r="1835" spans="1:3" ht="15">
      <c r="A1835">
        <v>1829</v>
      </c>
      <c r="B1835" t="str">
        <f>"00859896"</f>
        <v>00859896</v>
      </c>
      <c r="C1835" t="s">
        <v>6</v>
      </c>
    </row>
    <row r="1836" spans="1:3" ht="15">
      <c r="A1836">
        <v>1830</v>
      </c>
      <c r="B1836" t="str">
        <f>"00087475"</f>
        <v>00087475</v>
      </c>
      <c r="C1836" t="s">
        <v>6</v>
      </c>
    </row>
    <row r="1837" spans="1:3" ht="15">
      <c r="A1837">
        <v>1831</v>
      </c>
      <c r="B1837" t="str">
        <f>"00116556"</f>
        <v>00116556</v>
      </c>
      <c r="C1837" t="s">
        <v>6</v>
      </c>
    </row>
    <row r="1838" spans="1:3" ht="15">
      <c r="A1838">
        <v>1832</v>
      </c>
      <c r="B1838" t="str">
        <f>"00611886"</f>
        <v>00611886</v>
      </c>
      <c r="C1838" t="s">
        <v>6</v>
      </c>
    </row>
    <row r="1839" spans="1:3" ht="15">
      <c r="A1839">
        <v>1833</v>
      </c>
      <c r="B1839" t="str">
        <f>"00125033"</f>
        <v>00125033</v>
      </c>
      <c r="C1839" t="s">
        <v>6</v>
      </c>
    </row>
    <row r="1840" spans="1:3" ht="15">
      <c r="A1840">
        <v>1834</v>
      </c>
      <c r="B1840" t="str">
        <f>"00525523"</f>
        <v>00525523</v>
      </c>
      <c r="C1840" t="s">
        <v>10</v>
      </c>
    </row>
    <row r="1841" spans="1:3" ht="15">
      <c r="A1841">
        <v>1835</v>
      </c>
      <c r="B1841" t="str">
        <f>"00641907"</f>
        <v>00641907</v>
      </c>
      <c r="C1841" t="s">
        <v>6</v>
      </c>
    </row>
    <row r="1842" spans="1:3" ht="15">
      <c r="A1842">
        <v>1836</v>
      </c>
      <c r="B1842" t="str">
        <f>"00864345"</f>
        <v>00864345</v>
      </c>
      <c r="C1842" t="s">
        <v>7</v>
      </c>
    </row>
    <row r="1843" spans="1:3" ht="15">
      <c r="A1843">
        <v>1837</v>
      </c>
      <c r="B1843" t="str">
        <f>"00861769"</f>
        <v>00861769</v>
      </c>
      <c r="C1843" t="s">
        <v>6</v>
      </c>
    </row>
    <row r="1844" spans="1:3" ht="15">
      <c r="A1844">
        <v>1838</v>
      </c>
      <c r="B1844" t="str">
        <f>"00857536"</f>
        <v>00857536</v>
      </c>
      <c r="C1844" t="s">
        <v>6</v>
      </c>
    </row>
    <row r="1845" spans="1:3" ht="15">
      <c r="A1845">
        <v>1839</v>
      </c>
      <c r="B1845" t="str">
        <f>"00640553"</f>
        <v>00640553</v>
      </c>
      <c r="C1845" t="s">
        <v>6</v>
      </c>
    </row>
    <row r="1846" spans="1:3" ht="15">
      <c r="A1846">
        <v>1840</v>
      </c>
      <c r="B1846" t="str">
        <f>"00476135"</f>
        <v>00476135</v>
      </c>
      <c r="C1846" t="s">
        <v>10</v>
      </c>
    </row>
    <row r="1847" spans="1:3" ht="15">
      <c r="A1847">
        <v>1841</v>
      </c>
      <c r="B1847" t="str">
        <f>"00855206"</f>
        <v>00855206</v>
      </c>
      <c r="C1847" t="s">
        <v>6</v>
      </c>
    </row>
    <row r="1848" spans="1:3" ht="15">
      <c r="A1848">
        <v>1842</v>
      </c>
      <c r="B1848" t="str">
        <f>"00636769"</f>
        <v>00636769</v>
      </c>
      <c r="C1848" t="s">
        <v>6</v>
      </c>
    </row>
    <row r="1849" spans="1:3" ht="15">
      <c r="A1849">
        <v>1843</v>
      </c>
      <c r="B1849" t="str">
        <f>"00572642"</f>
        <v>00572642</v>
      </c>
      <c r="C1849" t="s">
        <v>6</v>
      </c>
    </row>
    <row r="1850" spans="1:3" ht="15">
      <c r="A1850">
        <v>1844</v>
      </c>
      <c r="B1850" t="str">
        <f>"00857930"</f>
        <v>00857930</v>
      </c>
      <c r="C1850" t="s">
        <v>7</v>
      </c>
    </row>
    <row r="1851" spans="1:3" ht="15">
      <c r="A1851">
        <v>1845</v>
      </c>
      <c r="B1851" t="str">
        <f>"00595110"</f>
        <v>00595110</v>
      </c>
      <c r="C1851" t="s">
        <v>6</v>
      </c>
    </row>
    <row r="1852" spans="1:3" ht="15">
      <c r="A1852">
        <v>1846</v>
      </c>
      <c r="B1852" t="str">
        <f>"00505533"</f>
        <v>00505533</v>
      </c>
      <c r="C1852" t="s">
        <v>6</v>
      </c>
    </row>
    <row r="1853" spans="1:3" ht="15">
      <c r="A1853">
        <v>1847</v>
      </c>
      <c r="B1853" t="str">
        <f>"00862434"</f>
        <v>00862434</v>
      </c>
      <c r="C1853" t="s">
        <v>6</v>
      </c>
    </row>
    <row r="1854" spans="1:3" ht="15">
      <c r="A1854">
        <v>1848</v>
      </c>
      <c r="B1854" t="str">
        <f>"00573029"</f>
        <v>00573029</v>
      </c>
      <c r="C1854" t="s">
        <v>6</v>
      </c>
    </row>
    <row r="1855" spans="1:3" ht="15">
      <c r="A1855">
        <v>1849</v>
      </c>
      <c r="B1855" t="str">
        <f>"00582016"</f>
        <v>00582016</v>
      </c>
      <c r="C1855" t="s">
        <v>6</v>
      </c>
    </row>
    <row r="1856" spans="1:3" ht="15">
      <c r="A1856">
        <v>1850</v>
      </c>
      <c r="B1856" t="str">
        <f>"200801005004"</f>
        <v>200801005004</v>
      </c>
      <c r="C1856" t="s">
        <v>6</v>
      </c>
    </row>
    <row r="1857" spans="1:3" ht="15">
      <c r="A1857">
        <v>1851</v>
      </c>
      <c r="B1857" t="str">
        <f>"00643829"</f>
        <v>00643829</v>
      </c>
      <c r="C1857" t="s">
        <v>11</v>
      </c>
    </row>
    <row r="1858" spans="1:3" ht="15">
      <c r="A1858">
        <v>1852</v>
      </c>
      <c r="B1858" t="str">
        <f>"00340761"</f>
        <v>00340761</v>
      </c>
      <c r="C1858" t="s">
        <v>6</v>
      </c>
    </row>
    <row r="1859" spans="1:3" ht="15">
      <c r="A1859">
        <v>1853</v>
      </c>
      <c r="B1859" t="str">
        <f>"00519377"</f>
        <v>00519377</v>
      </c>
      <c r="C1859" t="s">
        <v>9</v>
      </c>
    </row>
    <row r="1860" spans="1:3" ht="15">
      <c r="A1860">
        <v>1854</v>
      </c>
      <c r="B1860" t="str">
        <f>"00864803"</f>
        <v>00864803</v>
      </c>
      <c r="C1860" t="s">
        <v>6</v>
      </c>
    </row>
    <row r="1861" spans="1:3" ht="15">
      <c r="A1861">
        <v>1855</v>
      </c>
      <c r="B1861" t="str">
        <f>"00860988"</f>
        <v>00860988</v>
      </c>
      <c r="C1861" t="s">
        <v>9</v>
      </c>
    </row>
    <row r="1862" spans="1:3" ht="15">
      <c r="A1862">
        <v>1856</v>
      </c>
      <c r="B1862" t="str">
        <f>"00340589"</f>
        <v>00340589</v>
      </c>
      <c r="C1862" t="s">
        <v>6</v>
      </c>
    </row>
    <row r="1863" spans="1:3" ht="15">
      <c r="A1863">
        <v>1857</v>
      </c>
      <c r="B1863" t="str">
        <f>"00835199"</f>
        <v>00835199</v>
      </c>
      <c r="C1863" t="s">
        <v>6</v>
      </c>
    </row>
    <row r="1864" spans="1:3" ht="15">
      <c r="A1864">
        <v>1858</v>
      </c>
      <c r="B1864" t="str">
        <f>"00556456"</f>
        <v>00556456</v>
      </c>
      <c r="C1864" t="s">
        <v>6</v>
      </c>
    </row>
    <row r="1865" spans="1:3" ht="15">
      <c r="A1865">
        <v>1859</v>
      </c>
      <c r="B1865" t="str">
        <f>"00623518"</f>
        <v>00623518</v>
      </c>
      <c r="C1865" t="s">
        <v>6</v>
      </c>
    </row>
    <row r="1866" spans="1:3" ht="15">
      <c r="A1866">
        <v>1860</v>
      </c>
      <c r="B1866" t="str">
        <f>"00529567"</f>
        <v>00529567</v>
      </c>
      <c r="C1866" t="s">
        <v>6</v>
      </c>
    </row>
    <row r="1867" spans="1:3" ht="15">
      <c r="A1867">
        <v>1861</v>
      </c>
      <c r="B1867" t="str">
        <f>"00587172"</f>
        <v>00587172</v>
      </c>
      <c r="C1867" t="s">
        <v>9</v>
      </c>
    </row>
    <row r="1868" spans="1:3" ht="15">
      <c r="A1868">
        <v>1862</v>
      </c>
      <c r="B1868" t="str">
        <f>"00552525"</f>
        <v>00552525</v>
      </c>
      <c r="C1868" t="s">
        <v>10</v>
      </c>
    </row>
    <row r="1869" spans="1:3" ht="15">
      <c r="A1869">
        <v>1863</v>
      </c>
      <c r="B1869" t="str">
        <f>"00864248"</f>
        <v>00864248</v>
      </c>
      <c r="C1869" t="s">
        <v>9</v>
      </c>
    </row>
    <row r="1870" spans="1:3" ht="15">
      <c r="A1870">
        <v>1864</v>
      </c>
      <c r="B1870" t="str">
        <f>"00588557"</f>
        <v>00588557</v>
      </c>
      <c r="C1870" t="s">
        <v>6</v>
      </c>
    </row>
    <row r="1871" spans="1:3" ht="15">
      <c r="A1871">
        <v>1865</v>
      </c>
      <c r="B1871" t="str">
        <f>"00226460"</f>
        <v>00226460</v>
      </c>
      <c r="C1871" t="s">
        <v>22</v>
      </c>
    </row>
    <row r="1872" spans="1:3" ht="15">
      <c r="A1872">
        <v>1866</v>
      </c>
      <c r="B1872" t="str">
        <f>"00597201"</f>
        <v>00597201</v>
      </c>
      <c r="C1872" t="s">
        <v>10</v>
      </c>
    </row>
    <row r="1873" spans="1:3" ht="15">
      <c r="A1873">
        <v>1867</v>
      </c>
      <c r="B1873" t="str">
        <f>"00803687"</f>
        <v>00803687</v>
      </c>
      <c r="C1873" t="s">
        <v>6</v>
      </c>
    </row>
    <row r="1874" spans="1:3" ht="15">
      <c r="A1874">
        <v>1868</v>
      </c>
      <c r="B1874" t="str">
        <f>"00580000"</f>
        <v>00580000</v>
      </c>
      <c r="C1874" t="s">
        <v>6</v>
      </c>
    </row>
    <row r="1875" spans="1:3" ht="15">
      <c r="A1875">
        <v>1869</v>
      </c>
      <c r="B1875" t="str">
        <f>"00637238"</f>
        <v>00637238</v>
      </c>
      <c r="C1875" t="s">
        <v>6</v>
      </c>
    </row>
    <row r="1876" spans="1:3" ht="15">
      <c r="A1876">
        <v>1870</v>
      </c>
      <c r="B1876" t="str">
        <f>"00020672"</f>
        <v>00020672</v>
      </c>
      <c r="C1876" t="s">
        <v>6</v>
      </c>
    </row>
    <row r="1877" spans="1:3" ht="15">
      <c r="A1877">
        <v>1871</v>
      </c>
      <c r="B1877" t="str">
        <f>"00818143"</f>
        <v>00818143</v>
      </c>
      <c r="C1877" t="s">
        <v>9</v>
      </c>
    </row>
    <row r="1878" spans="1:3" ht="15">
      <c r="A1878">
        <v>1872</v>
      </c>
      <c r="B1878" t="str">
        <f>"00860910"</f>
        <v>00860910</v>
      </c>
      <c r="C1878" t="s">
        <v>10</v>
      </c>
    </row>
    <row r="1879" spans="1:3" ht="15">
      <c r="A1879">
        <v>1873</v>
      </c>
      <c r="B1879" t="str">
        <f>"00435417"</f>
        <v>00435417</v>
      </c>
      <c r="C1879" t="s">
        <v>6</v>
      </c>
    </row>
    <row r="1880" spans="1:3" ht="15">
      <c r="A1880">
        <v>1874</v>
      </c>
      <c r="B1880" t="str">
        <f>"00123416"</f>
        <v>00123416</v>
      </c>
      <c r="C1880" t="s">
        <v>6</v>
      </c>
    </row>
    <row r="1881" spans="1:3" ht="15">
      <c r="A1881">
        <v>1875</v>
      </c>
      <c r="B1881" t="str">
        <f>"00496295"</f>
        <v>00496295</v>
      </c>
      <c r="C1881" t="s">
        <v>6</v>
      </c>
    </row>
    <row r="1882" spans="1:3" ht="15">
      <c r="A1882">
        <v>1876</v>
      </c>
      <c r="B1882" t="str">
        <f>"00005419"</f>
        <v>00005419</v>
      </c>
      <c r="C1882" t="s">
        <v>6</v>
      </c>
    </row>
    <row r="1883" spans="1:3" ht="15">
      <c r="A1883">
        <v>1877</v>
      </c>
      <c r="B1883" t="str">
        <f>"00111989"</f>
        <v>00111989</v>
      </c>
      <c r="C1883" t="s">
        <v>6</v>
      </c>
    </row>
    <row r="1884" spans="1:3" ht="15">
      <c r="A1884">
        <v>1878</v>
      </c>
      <c r="B1884" t="str">
        <f>"00579509"</f>
        <v>00579509</v>
      </c>
      <c r="C1884" t="s">
        <v>6</v>
      </c>
    </row>
    <row r="1885" spans="1:3" ht="15">
      <c r="A1885">
        <v>1879</v>
      </c>
      <c r="B1885" t="str">
        <f>"00626646"</f>
        <v>00626646</v>
      </c>
      <c r="C1885" t="s">
        <v>6</v>
      </c>
    </row>
    <row r="1886" spans="1:3" ht="15">
      <c r="A1886">
        <v>1880</v>
      </c>
      <c r="B1886" t="str">
        <f>"00583241"</f>
        <v>00583241</v>
      </c>
      <c r="C1886" t="s">
        <v>6</v>
      </c>
    </row>
    <row r="1887" spans="1:3" ht="15">
      <c r="A1887">
        <v>1881</v>
      </c>
      <c r="B1887" t="str">
        <f>"00579746"</f>
        <v>00579746</v>
      </c>
      <c r="C1887" t="s">
        <v>6</v>
      </c>
    </row>
    <row r="1888" spans="1:3" ht="15">
      <c r="A1888">
        <v>1882</v>
      </c>
      <c r="B1888" t="str">
        <f>"00571986"</f>
        <v>00571986</v>
      </c>
      <c r="C1888" t="s">
        <v>6</v>
      </c>
    </row>
    <row r="1889" spans="1:3" ht="15">
      <c r="A1889">
        <v>1883</v>
      </c>
      <c r="B1889" t="str">
        <f>"00027286"</f>
        <v>00027286</v>
      </c>
      <c r="C1889" t="s">
        <v>7</v>
      </c>
    </row>
    <row r="1890" spans="1:3" ht="15">
      <c r="A1890">
        <v>1884</v>
      </c>
      <c r="B1890" t="str">
        <f>"200903000564"</f>
        <v>200903000564</v>
      </c>
      <c r="C1890" t="s">
        <v>6</v>
      </c>
    </row>
    <row r="1891" spans="1:3" ht="15">
      <c r="A1891">
        <v>1885</v>
      </c>
      <c r="B1891" t="str">
        <f>"201511024179"</f>
        <v>201511024179</v>
      </c>
      <c r="C1891" t="s">
        <v>6</v>
      </c>
    </row>
    <row r="1892" spans="1:3" ht="15">
      <c r="A1892">
        <v>1886</v>
      </c>
      <c r="B1892" t="str">
        <f>"00615099"</f>
        <v>00615099</v>
      </c>
      <c r="C1892" t="s">
        <v>10</v>
      </c>
    </row>
    <row r="1893" spans="1:3" ht="15">
      <c r="A1893">
        <v>1887</v>
      </c>
      <c r="B1893" t="str">
        <f>"201412006950"</f>
        <v>201412006950</v>
      </c>
      <c r="C1893" t="s">
        <v>10</v>
      </c>
    </row>
    <row r="1894" spans="1:3" ht="15">
      <c r="A1894">
        <v>1888</v>
      </c>
      <c r="B1894" t="str">
        <f>"00864228"</f>
        <v>00864228</v>
      </c>
      <c r="C1894" t="s">
        <v>6</v>
      </c>
    </row>
    <row r="1895" spans="1:3" ht="15">
      <c r="A1895">
        <v>1889</v>
      </c>
      <c r="B1895" t="str">
        <f>"00864255"</f>
        <v>00864255</v>
      </c>
      <c r="C1895" t="s">
        <v>9</v>
      </c>
    </row>
    <row r="1896" spans="1:3" ht="15">
      <c r="A1896">
        <v>1890</v>
      </c>
      <c r="B1896" t="str">
        <f>"201511018994"</f>
        <v>201511018994</v>
      </c>
      <c r="C1896" t="s">
        <v>12</v>
      </c>
    </row>
    <row r="1897" spans="1:3" ht="15">
      <c r="A1897">
        <v>1891</v>
      </c>
      <c r="B1897" t="str">
        <f>"00568275"</f>
        <v>00568275</v>
      </c>
      <c r="C1897" t="s">
        <v>6</v>
      </c>
    </row>
    <row r="1898" spans="1:3" ht="15">
      <c r="A1898">
        <v>1892</v>
      </c>
      <c r="B1898" t="str">
        <f>"00859675"</f>
        <v>00859675</v>
      </c>
      <c r="C1898" t="s">
        <v>6</v>
      </c>
    </row>
    <row r="1899" spans="1:3" ht="15">
      <c r="A1899">
        <v>1893</v>
      </c>
      <c r="B1899" t="str">
        <f>"00858982"</f>
        <v>00858982</v>
      </c>
      <c r="C1899" t="s">
        <v>14</v>
      </c>
    </row>
    <row r="1900" spans="1:3" ht="15">
      <c r="A1900">
        <v>1894</v>
      </c>
      <c r="B1900" t="str">
        <f>"00639876"</f>
        <v>00639876</v>
      </c>
      <c r="C1900" t="s">
        <v>6</v>
      </c>
    </row>
    <row r="1901" spans="1:3" ht="15">
      <c r="A1901">
        <v>1895</v>
      </c>
      <c r="B1901" t="str">
        <f>"00498373"</f>
        <v>00498373</v>
      </c>
      <c r="C1901" t="s">
        <v>7</v>
      </c>
    </row>
    <row r="1902" spans="1:3" ht="15">
      <c r="A1902">
        <v>1896</v>
      </c>
      <c r="B1902" t="str">
        <f>"00571174"</f>
        <v>00571174</v>
      </c>
      <c r="C1902" t="s">
        <v>6</v>
      </c>
    </row>
    <row r="1903" spans="1:3" ht="15">
      <c r="A1903">
        <v>1897</v>
      </c>
      <c r="B1903" t="str">
        <f>"00629885"</f>
        <v>00629885</v>
      </c>
      <c r="C1903" t="s">
        <v>6</v>
      </c>
    </row>
    <row r="1904" spans="1:3" ht="15">
      <c r="A1904">
        <v>1898</v>
      </c>
      <c r="B1904" t="str">
        <f>"00593343"</f>
        <v>00593343</v>
      </c>
      <c r="C1904" t="s">
        <v>6</v>
      </c>
    </row>
    <row r="1905" spans="1:3" ht="15">
      <c r="A1905">
        <v>1899</v>
      </c>
      <c r="B1905" t="str">
        <f>"00604523"</f>
        <v>00604523</v>
      </c>
      <c r="C1905" t="s">
        <v>6</v>
      </c>
    </row>
    <row r="1906" spans="1:3" ht="15">
      <c r="A1906">
        <v>1900</v>
      </c>
      <c r="B1906" t="str">
        <f>"00336240"</f>
        <v>00336240</v>
      </c>
      <c r="C1906" t="s">
        <v>7</v>
      </c>
    </row>
    <row r="1907" spans="1:3" ht="15">
      <c r="A1907">
        <v>1901</v>
      </c>
      <c r="B1907" t="str">
        <f>"00864992"</f>
        <v>00864992</v>
      </c>
      <c r="C1907" t="s">
        <v>6</v>
      </c>
    </row>
    <row r="1908" spans="1:3" ht="15">
      <c r="A1908">
        <v>1902</v>
      </c>
      <c r="B1908" t="str">
        <f>"00513369"</f>
        <v>00513369</v>
      </c>
      <c r="C1908" t="s">
        <v>6</v>
      </c>
    </row>
    <row r="1909" spans="1:3" ht="15">
      <c r="A1909">
        <v>1903</v>
      </c>
      <c r="B1909" t="str">
        <f>"00586319"</f>
        <v>00586319</v>
      </c>
      <c r="C1909" t="s">
        <v>6</v>
      </c>
    </row>
    <row r="1910" spans="1:3" ht="15">
      <c r="A1910">
        <v>1904</v>
      </c>
      <c r="B1910" t="str">
        <f>"00480988"</f>
        <v>00480988</v>
      </c>
      <c r="C1910" t="s">
        <v>6</v>
      </c>
    </row>
    <row r="1911" spans="1:3" ht="15">
      <c r="A1911">
        <v>1905</v>
      </c>
      <c r="B1911" t="str">
        <f>"00864592"</f>
        <v>00864592</v>
      </c>
      <c r="C1911" t="s">
        <v>6</v>
      </c>
    </row>
    <row r="1912" spans="1:3" ht="15">
      <c r="A1912">
        <v>1906</v>
      </c>
      <c r="B1912" t="str">
        <f>"00086035"</f>
        <v>00086035</v>
      </c>
      <c r="C1912" t="s">
        <v>6</v>
      </c>
    </row>
    <row r="1913" spans="1:3" ht="15">
      <c r="A1913">
        <v>1907</v>
      </c>
      <c r="B1913" t="str">
        <f>"00857541"</f>
        <v>00857541</v>
      </c>
      <c r="C1913" t="s">
        <v>6</v>
      </c>
    </row>
    <row r="1914" spans="1:3" ht="15">
      <c r="A1914">
        <v>1908</v>
      </c>
      <c r="B1914" t="str">
        <f>"201109000112"</f>
        <v>201109000112</v>
      </c>
      <c r="C1914" t="s">
        <v>6</v>
      </c>
    </row>
    <row r="1915" spans="1:3" ht="15">
      <c r="A1915">
        <v>1909</v>
      </c>
      <c r="B1915" t="str">
        <f>"00592624"</f>
        <v>00592624</v>
      </c>
      <c r="C1915" t="s">
        <v>6</v>
      </c>
    </row>
    <row r="1916" spans="1:3" ht="15">
      <c r="A1916">
        <v>1910</v>
      </c>
      <c r="B1916" t="str">
        <f>"00529475"</f>
        <v>00529475</v>
      </c>
      <c r="C1916" t="s">
        <v>10</v>
      </c>
    </row>
    <row r="1917" spans="1:3" ht="15">
      <c r="A1917">
        <v>1911</v>
      </c>
      <c r="B1917" t="str">
        <f>"00859544"</f>
        <v>00859544</v>
      </c>
      <c r="C1917" t="s">
        <v>6</v>
      </c>
    </row>
    <row r="1918" spans="1:3" ht="15">
      <c r="A1918">
        <v>1912</v>
      </c>
      <c r="B1918" t="str">
        <f>"00516338"</f>
        <v>00516338</v>
      </c>
      <c r="C1918" t="s">
        <v>6</v>
      </c>
    </row>
    <row r="1919" spans="1:3" ht="15">
      <c r="A1919">
        <v>1913</v>
      </c>
      <c r="B1919" t="str">
        <f>"00513293"</f>
        <v>00513293</v>
      </c>
      <c r="C1919" t="s">
        <v>6</v>
      </c>
    </row>
    <row r="1920" spans="1:3" ht="15">
      <c r="A1920">
        <v>1914</v>
      </c>
      <c r="B1920" t="str">
        <f>"201401000990"</f>
        <v>201401000990</v>
      </c>
      <c r="C1920" t="s">
        <v>9</v>
      </c>
    </row>
    <row r="1921" spans="1:3" ht="15">
      <c r="A1921">
        <v>1915</v>
      </c>
      <c r="B1921" t="str">
        <f>"00860675"</f>
        <v>00860675</v>
      </c>
      <c r="C1921" t="s">
        <v>6</v>
      </c>
    </row>
    <row r="1922" spans="1:3" ht="15">
      <c r="A1922">
        <v>1916</v>
      </c>
      <c r="B1922" t="str">
        <f>"00130954"</f>
        <v>00130954</v>
      </c>
      <c r="C1922" t="s">
        <v>6</v>
      </c>
    </row>
    <row r="1923" spans="1:3" ht="15">
      <c r="A1923">
        <v>1917</v>
      </c>
      <c r="B1923" t="str">
        <f>"00584824"</f>
        <v>00584824</v>
      </c>
      <c r="C1923" t="s">
        <v>6</v>
      </c>
    </row>
    <row r="1924" spans="1:3" ht="15">
      <c r="A1924">
        <v>1918</v>
      </c>
      <c r="B1924" t="str">
        <f>"00610266"</f>
        <v>00610266</v>
      </c>
      <c r="C1924" t="s">
        <v>6</v>
      </c>
    </row>
    <row r="1925" spans="1:3" ht="15">
      <c r="A1925">
        <v>1919</v>
      </c>
      <c r="B1925" t="str">
        <f>"00124065"</f>
        <v>00124065</v>
      </c>
      <c r="C1925" t="s">
        <v>6</v>
      </c>
    </row>
    <row r="1926" spans="1:3" ht="15">
      <c r="A1926">
        <v>1920</v>
      </c>
      <c r="B1926" t="str">
        <f>"00624287"</f>
        <v>00624287</v>
      </c>
      <c r="C1926" t="s">
        <v>6</v>
      </c>
    </row>
    <row r="1927" spans="1:3" ht="15">
      <c r="A1927">
        <v>1921</v>
      </c>
      <c r="B1927" t="str">
        <f>"00108161"</f>
        <v>00108161</v>
      </c>
      <c r="C1927" t="s">
        <v>6</v>
      </c>
    </row>
    <row r="1928" spans="1:3" ht="15">
      <c r="A1928">
        <v>1922</v>
      </c>
      <c r="B1928" t="str">
        <f>"00863906"</f>
        <v>00863906</v>
      </c>
      <c r="C1928" t="s">
        <v>11</v>
      </c>
    </row>
    <row r="1929" spans="1:3" ht="15">
      <c r="A1929">
        <v>1923</v>
      </c>
      <c r="B1929" t="str">
        <f>"00805143"</f>
        <v>00805143</v>
      </c>
      <c r="C1929" t="s">
        <v>6</v>
      </c>
    </row>
    <row r="1930" spans="1:3" ht="15">
      <c r="A1930">
        <v>1924</v>
      </c>
      <c r="B1930" t="str">
        <f>"00615082"</f>
        <v>00615082</v>
      </c>
      <c r="C1930" t="s">
        <v>6</v>
      </c>
    </row>
    <row r="1931" spans="1:3" ht="15">
      <c r="A1931">
        <v>1925</v>
      </c>
      <c r="B1931" t="str">
        <f>"00860993"</f>
        <v>00860993</v>
      </c>
      <c r="C1931" t="s">
        <v>9</v>
      </c>
    </row>
    <row r="1932" spans="1:3" ht="15">
      <c r="A1932">
        <v>1926</v>
      </c>
      <c r="B1932" t="str">
        <f>"00484460"</f>
        <v>00484460</v>
      </c>
      <c r="C1932" t="s">
        <v>10</v>
      </c>
    </row>
    <row r="1933" spans="1:3" ht="15">
      <c r="A1933">
        <v>1927</v>
      </c>
      <c r="B1933" t="str">
        <f>"00552818"</f>
        <v>00552818</v>
      </c>
      <c r="C1933" t="s">
        <v>6</v>
      </c>
    </row>
    <row r="1934" spans="1:3" ht="15">
      <c r="A1934">
        <v>1928</v>
      </c>
      <c r="B1934" t="str">
        <f>"200802003162"</f>
        <v>200802003162</v>
      </c>
      <c r="C1934" t="s">
        <v>7</v>
      </c>
    </row>
    <row r="1935" spans="1:3" ht="15">
      <c r="A1935">
        <v>1929</v>
      </c>
      <c r="B1935" t="str">
        <f>"00719077"</f>
        <v>00719077</v>
      </c>
      <c r="C1935" t="s">
        <v>6</v>
      </c>
    </row>
    <row r="1936" spans="1:3" ht="15">
      <c r="A1936">
        <v>1930</v>
      </c>
      <c r="B1936" t="str">
        <f>"201511040624"</f>
        <v>201511040624</v>
      </c>
      <c r="C1936" t="s">
        <v>6</v>
      </c>
    </row>
    <row r="1937" spans="1:3" ht="15">
      <c r="A1937">
        <v>1931</v>
      </c>
      <c r="B1937" t="str">
        <f>"00560571"</f>
        <v>00560571</v>
      </c>
      <c r="C1937" t="s">
        <v>6</v>
      </c>
    </row>
    <row r="1938" spans="1:3" ht="15">
      <c r="A1938">
        <v>1932</v>
      </c>
      <c r="B1938" t="str">
        <f>"00651110"</f>
        <v>00651110</v>
      </c>
      <c r="C1938" t="s">
        <v>6</v>
      </c>
    </row>
    <row r="1939" spans="1:3" ht="15">
      <c r="A1939">
        <v>1933</v>
      </c>
      <c r="B1939" t="str">
        <f>"201409000207"</f>
        <v>201409000207</v>
      </c>
      <c r="C1939" t="s">
        <v>6</v>
      </c>
    </row>
    <row r="1940" spans="1:3" ht="15">
      <c r="A1940">
        <v>1934</v>
      </c>
      <c r="B1940" t="str">
        <f>"00582092"</f>
        <v>00582092</v>
      </c>
      <c r="C1940" t="s">
        <v>6</v>
      </c>
    </row>
    <row r="1941" spans="1:3" ht="15">
      <c r="A1941">
        <v>1935</v>
      </c>
      <c r="B1941" t="str">
        <f>"00861549"</f>
        <v>00861549</v>
      </c>
      <c r="C1941" t="s">
        <v>6</v>
      </c>
    </row>
    <row r="1942" spans="1:3" ht="15">
      <c r="A1942">
        <v>1936</v>
      </c>
      <c r="B1942" t="str">
        <f>"00864939"</f>
        <v>00864939</v>
      </c>
      <c r="C1942" t="s">
        <v>6</v>
      </c>
    </row>
    <row r="1943" spans="1:3" ht="15">
      <c r="A1943">
        <v>1937</v>
      </c>
      <c r="B1943" t="str">
        <f>"00860814"</f>
        <v>00860814</v>
      </c>
      <c r="C1943" t="s">
        <v>6</v>
      </c>
    </row>
    <row r="1944" spans="1:3" ht="15">
      <c r="A1944">
        <v>1938</v>
      </c>
      <c r="B1944" t="str">
        <f>"00487775"</f>
        <v>00487775</v>
      </c>
      <c r="C1944" t="s">
        <v>6</v>
      </c>
    </row>
    <row r="1945" spans="1:3" ht="15">
      <c r="A1945">
        <v>1939</v>
      </c>
      <c r="B1945" t="str">
        <f>"00513452"</f>
        <v>00513452</v>
      </c>
      <c r="C1945" t="s">
        <v>6</v>
      </c>
    </row>
    <row r="1946" spans="1:3" ht="15">
      <c r="A1946">
        <v>1940</v>
      </c>
      <c r="B1946" t="str">
        <f>"00583350"</f>
        <v>00583350</v>
      </c>
      <c r="C1946" t="s">
        <v>6</v>
      </c>
    </row>
    <row r="1947" spans="1:3" ht="15">
      <c r="A1947">
        <v>1941</v>
      </c>
      <c r="B1947" t="str">
        <f>"00574014"</f>
        <v>00574014</v>
      </c>
      <c r="C1947" t="s">
        <v>6</v>
      </c>
    </row>
    <row r="1948" spans="1:3" ht="15">
      <c r="A1948">
        <v>1942</v>
      </c>
      <c r="B1948" t="str">
        <f>"00209305"</f>
        <v>00209305</v>
      </c>
      <c r="C1948" t="s">
        <v>6</v>
      </c>
    </row>
    <row r="1949" spans="1:3" ht="15">
      <c r="A1949">
        <v>1943</v>
      </c>
      <c r="B1949" t="str">
        <f>"00529683"</f>
        <v>00529683</v>
      </c>
      <c r="C1949" t="s">
        <v>6</v>
      </c>
    </row>
    <row r="1950" spans="1:3" ht="15">
      <c r="A1950">
        <v>1944</v>
      </c>
      <c r="B1950" t="str">
        <f>"00526889"</f>
        <v>00526889</v>
      </c>
      <c r="C1950" t="s">
        <v>7</v>
      </c>
    </row>
    <row r="1951" spans="1:3" ht="15">
      <c r="A1951">
        <v>1945</v>
      </c>
      <c r="B1951" t="str">
        <f>"00861420"</f>
        <v>00861420</v>
      </c>
      <c r="C1951" t="s">
        <v>10</v>
      </c>
    </row>
    <row r="1952" spans="1:3" ht="15">
      <c r="A1952">
        <v>1946</v>
      </c>
      <c r="B1952" t="str">
        <f>"00619478"</f>
        <v>00619478</v>
      </c>
      <c r="C1952" t="s">
        <v>7</v>
      </c>
    </row>
    <row r="1953" spans="1:3" ht="15">
      <c r="A1953">
        <v>1947</v>
      </c>
      <c r="B1953" t="str">
        <f>"00451394"</f>
        <v>00451394</v>
      </c>
      <c r="C1953" t="s">
        <v>6</v>
      </c>
    </row>
    <row r="1954" spans="1:3" ht="15">
      <c r="A1954">
        <v>1948</v>
      </c>
      <c r="B1954" t="str">
        <f>"00592862"</f>
        <v>00592862</v>
      </c>
      <c r="C1954" t="s">
        <v>6</v>
      </c>
    </row>
    <row r="1955" spans="1:3" ht="15">
      <c r="A1955">
        <v>1949</v>
      </c>
      <c r="B1955" t="str">
        <f>"200802000347"</f>
        <v>200802000347</v>
      </c>
      <c r="C1955" t="s">
        <v>6</v>
      </c>
    </row>
    <row r="1956" spans="1:3" ht="15">
      <c r="A1956">
        <v>1950</v>
      </c>
      <c r="B1956" t="str">
        <f>"00856922"</f>
        <v>00856922</v>
      </c>
      <c r="C1956" t="s">
        <v>6</v>
      </c>
    </row>
    <row r="1957" spans="1:3" ht="15">
      <c r="A1957">
        <v>1951</v>
      </c>
      <c r="B1957" t="str">
        <f>"00613404"</f>
        <v>00613404</v>
      </c>
      <c r="C1957" t="s">
        <v>15</v>
      </c>
    </row>
    <row r="1958" spans="1:3" ht="15">
      <c r="A1958">
        <v>1952</v>
      </c>
      <c r="B1958" t="str">
        <f>"00761447"</f>
        <v>00761447</v>
      </c>
      <c r="C1958" t="s">
        <v>6</v>
      </c>
    </row>
    <row r="1959" spans="1:3" ht="15">
      <c r="A1959">
        <v>1953</v>
      </c>
      <c r="B1959" t="str">
        <f>"00517451"</f>
        <v>00517451</v>
      </c>
      <c r="C1959" t="s">
        <v>6</v>
      </c>
    </row>
    <row r="1960" spans="1:3" ht="15">
      <c r="A1960">
        <v>1954</v>
      </c>
      <c r="B1960" t="str">
        <f>"00796736"</f>
        <v>00796736</v>
      </c>
      <c r="C1960" t="s">
        <v>6</v>
      </c>
    </row>
    <row r="1961" spans="1:3" ht="15">
      <c r="A1961">
        <v>1955</v>
      </c>
      <c r="B1961" t="str">
        <f>"00586127"</f>
        <v>00586127</v>
      </c>
      <c r="C1961" t="s">
        <v>6</v>
      </c>
    </row>
    <row r="1962" spans="1:3" ht="15">
      <c r="A1962">
        <v>1956</v>
      </c>
      <c r="B1962" t="str">
        <f>"00863292"</f>
        <v>00863292</v>
      </c>
      <c r="C1962" t="s">
        <v>6</v>
      </c>
    </row>
    <row r="1963" spans="1:3" ht="15">
      <c r="A1963">
        <v>1957</v>
      </c>
      <c r="B1963" t="str">
        <f>"00591605"</f>
        <v>00591605</v>
      </c>
      <c r="C1963" t="s">
        <v>6</v>
      </c>
    </row>
    <row r="1964" spans="1:3" ht="15">
      <c r="A1964">
        <v>1958</v>
      </c>
      <c r="B1964" t="str">
        <f>"00865226"</f>
        <v>00865226</v>
      </c>
      <c r="C1964" t="s">
        <v>6</v>
      </c>
    </row>
    <row r="1965" spans="1:3" ht="15">
      <c r="A1965">
        <v>1959</v>
      </c>
      <c r="B1965" t="str">
        <f>"00361071"</f>
        <v>00361071</v>
      </c>
      <c r="C1965" t="s">
        <v>6</v>
      </c>
    </row>
    <row r="1966" spans="1:3" ht="15">
      <c r="A1966">
        <v>1960</v>
      </c>
      <c r="B1966" t="str">
        <f>"00490076"</f>
        <v>00490076</v>
      </c>
      <c r="C1966" t="s">
        <v>6</v>
      </c>
    </row>
    <row r="1967" spans="1:3" ht="15">
      <c r="A1967">
        <v>1961</v>
      </c>
      <c r="B1967" t="str">
        <f>"200712006134"</f>
        <v>200712006134</v>
      </c>
      <c r="C1967" t="s">
        <v>6</v>
      </c>
    </row>
    <row r="1968" spans="1:3" ht="15">
      <c r="A1968">
        <v>1962</v>
      </c>
      <c r="B1968" t="str">
        <f>"00645805"</f>
        <v>00645805</v>
      </c>
      <c r="C1968" t="s">
        <v>10</v>
      </c>
    </row>
    <row r="1969" spans="1:3" ht="15">
      <c r="A1969">
        <v>1963</v>
      </c>
      <c r="B1969" t="str">
        <f>"00628082"</f>
        <v>00628082</v>
      </c>
      <c r="C1969" t="s">
        <v>6</v>
      </c>
    </row>
    <row r="1970" spans="1:3" ht="15">
      <c r="A1970">
        <v>1964</v>
      </c>
      <c r="B1970" t="str">
        <f>"00525976"</f>
        <v>00525976</v>
      </c>
      <c r="C1970" t="s">
        <v>6</v>
      </c>
    </row>
    <row r="1971" spans="1:3" ht="15">
      <c r="A1971">
        <v>1965</v>
      </c>
      <c r="B1971" t="str">
        <f>"00604007"</f>
        <v>00604007</v>
      </c>
      <c r="C1971" t="s">
        <v>6</v>
      </c>
    </row>
    <row r="1972" spans="1:3" ht="15">
      <c r="A1972">
        <v>1966</v>
      </c>
      <c r="B1972" t="str">
        <f>"00580144"</f>
        <v>00580144</v>
      </c>
      <c r="C1972" t="s">
        <v>10</v>
      </c>
    </row>
    <row r="1973" spans="1:3" ht="15">
      <c r="A1973">
        <v>1967</v>
      </c>
      <c r="B1973" t="str">
        <f>"00620381"</f>
        <v>00620381</v>
      </c>
      <c r="C1973" t="s">
        <v>15</v>
      </c>
    </row>
    <row r="1974" spans="1:3" ht="15">
      <c r="A1974">
        <v>1968</v>
      </c>
      <c r="B1974" t="str">
        <f>"00568713"</f>
        <v>00568713</v>
      </c>
      <c r="C1974" t="s">
        <v>6</v>
      </c>
    </row>
    <row r="1975" spans="1:3" ht="15">
      <c r="A1975">
        <v>1969</v>
      </c>
      <c r="B1975" t="str">
        <f>"00567921"</f>
        <v>00567921</v>
      </c>
      <c r="C1975" t="s">
        <v>6</v>
      </c>
    </row>
    <row r="1976" spans="1:3" ht="15">
      <c r="A1976">
        <v>1970</v>
      </c>
      <c r="B1976" t="str">
        <f>"00854252"</f>
        <v>00854252</v>
      </c>
      <c r="C1976" t="s">
        <v>6</v>
      </c>
    </row>
    <row r="1977" spans="1:3" ht="15">
      <c r="A1977">
        <v>1971</v>
      </c>
      <c r="B1977" t="str">
        <f>"00115514"</f>
        <v>00115514</v>
      </c>
      <c r="C1977" t="s">
        <v>6</v>
      </c>
    </row>
    <row r="1978" spans="1:3" ht="15">
      <c r="A1978">
        <v>1972</v>
      </c>
      <c r="B1978" t="str">
        <f>"201510002816"</f>
        <v>201510002816</v>
      </c>
      <c r="C1978" t="s">
        <v>6</v>
      </c>
    </row>
    <row r="1979" spans="1:3" ht="15">
      <c r="A1979">
        <v>1973</v>
      </c>
      <c r="B1979" t="str">
        <f>"00561919"</f>
        <v>00561919</v>
      </c>
      <c r="C1979" t="s">
        <v>6</v>
      </c>
    </row>
    <row r="1980" spans="1:3" ht="15">
      <c r="A1980">
        <v>1974</v>
      </c>
      <c r="B1980" t="str">
        <f>"00649098"</f>
        <v>00649098</v>
      </c>
      <c r="C1980" t="s">
        <v>6</v>
      </c>
    </row>
    <row r="1981" spans="1:3" ht="15">
      <c r="A1981">
        <v>1975</v>
      </c>
      <c r="B1981" t="str">
        <f>"00504289"</f>
        <v>00504289</v>
      </c>
      <c r="C1981" t="s">
        <v>6</v>
      </c>
    </row>
    <row r="1982" spans="1:3" ht="15">
      <c r="A1982">
        <v>1976</v>
      </c>
      <c r="B1982" t="str">
        <f>"201406017702"</f>
        <v>201406017702</v>
      </c>
      <c r="C1982" t="s">
        <v>6</v>
      </c>
    </row>
    <row r="1983" spans="1:3" ht="15">
      <c r="A1983">
        <v>1977</v>
      </c>
      <c r="B1983" t="str">
        <f>"201511029085"</f>
        <v>201511029085</v>
      </c>
      <c r="C1983" t="s">
        <v>6</v>
      </c>
    </row>
    <row r="1984" spans="1:3" ht="15">
      <c r="A1984">
        <v>1978</v>
      </c>
      <c r="B1984" t="str">
        <f>"00625231"</f>
        <v>00625231</v>
      </c>
      <c r="C1984" t="s">
        <v>6</v>
      </c>
    </row>
    <row r="1985" spans="1:3" ht="15">
      <c r="A1985">
        <v>1979</v>
      </c>
      <c r="B1985" t="str">
        <f>"00622880"</f>
        <v>00622880</v>
      </c>
      <c r="C1985" t="s">
        <v>6</v>
      </c>
    </row>
    <row r="1986" spans="1:3" ht="15">
      <c r="A1986">
        <v>1980</v>
      </c>
      <c r="B1986" t="str">
        <f>"00578370"</f>
        <v>00578370</v>
      </c>
      <c r="C1986" t="s">
        <v>6</v>
      </c>
    </row>
    <row r="1987" spans="1:3" ht="15">
      <c r="A1987">
        <v>1981</v>
      </c>
      <c r="B1987" t="str">
        <f>"00487206"</f>
        <v>00487206</v>
      </c>
      <c r="C1987" t="s">
        <v>6</v>
      </c>
    </row>
    <row r="1988" spans="1:3" ht="15">
      <c r="A1988">
        <v>1982</v>
      </c>
      <c r="B1988" t="str">
        <f>"00524192"</f>
        <v>00524192</v>
      </c>
      <c r="C1988" t="s">
        <v>9</v>
      </c>
    </row>
    <row r="1989" spans="1:3" ht="15">
      <c r="A1989">
        <v>1983</v>
      </c>
      <c r="B1989" t="str">
        <f>"00592344"</f>
        <v>00592344</v>
      </c>
      <c r="C1989" t="s">
        <v>9</v>
      </c>
    </row>
    <row r="1990" spans="1:3" ht="15">
      <c r="A1990">
        <v>1984</v>
      </c>
      <c r="B1990" t="str">
        <f>"00562973"</f>
        <v>00562973</v>
      </c>
      <c r="C1990" t="s">
        <v>6</v>
      </c>
    </row>
    <row r="1991" spans="1:3" ht="15">
      <c r="A1991">
        <v>1985</v>
      </c>
      <c r="B1991" t="str">
        <f>"00120638"</f>
        <v>00120638</v>
      </c>
      <c r="C1991" t="s">
        <v>6</v>
      </c>
    </row>
    <row r="1992" spans="1:3" ht="15">
      <c r="A1992">
        <v>1986</v>
      </c>
      <c r="B1992" t="str">
        <f>"00642747"</f>
        <v>00642747</v>
      </c>
      <c r="C1992" t="s">
        <v>6</v>
      </c>
    </row>
    <row r="1993" spans="1:3" ht="15">
      <c r="A1993">
        <v>1987</v>
      </c>
      <c r="B1993" t="str">
        <f>"00865634"</f>
        <v>00865634</v>
      </c>
      <c r="C1993" t="s">
        <v>6</v>
      </c>
    </row>
    <row r="1994" spans="1:3" ht="15">
      <c r="A1994">
        <v>1988</v>
      </c>
      <c r="B1994" t="str">
        <f>"00630085"</f>
        <v>00630085</v>
      </c>
      <c r="C1994" t="s">
        <v>10</v>
      </c>
    </row>
    <row r="1995" spans="1:3" ht="15">
      <c r="A1995">
        <v>1989</v>
      </c>
      <c r="B1995" t="str">
        <f>"00597045"</f>
        <v>00597045</v>
      </c>
      <c r="C1995" t="s">
        <v>6</v>
      </c>
    </row>
    <row r="1996" spans="1:3" ht="15">
      <c r="A1996">
        <v>1990</v>
      </c>
      <c r="B1996" t="str">
        <f>"00369700"</f>
        <v>00369700</v>
      </c>
      <c r="C1996" t="s">
        <v>6</v>
      </c>
    </row>
    <row r="1997" spans="1:3" ht="15">
      <c r="A1997">
        <v>1991</v>
      </c>
      <c r="B1997" t="str">
        <f>"00610988"</f>
        <v>00610988</v>
      </c>
      <c r="C1997" t="s">
        <v>6</v>
      </c>
    </row>
    <row r="1998" spans="1:3" ht="15">
      <c r="A1998">
        <v>1992</v>
      </c>
      <c r="B1998" t="str">
        <f>"201511036823"</f>
        <v>201511036823</v>
      </c>
      <c r="C1998" t="s">
        <v>10</v>
      </c>
    </row>
    <row r="1999" spans="1:3" ht="15">
      <c r="A1999">
        <v>1993</v>
      </c>
      <c r="B1999" t="str">
        <f>"00587681"</f>
        <v>00587681</v>
      </c>
      <c r="C1999" t="s">
        <v>10</v>
      </c>
    </row>
    <row r="2000" spans="1:3" ht="15">
      <c r="A2000">
        <v>1994</v>
      </c>
      <c r="B2000" t="str">
        <f>"00864503"</f>
        <v>00864503</v>
      </c>
      <c r="C2000" t="s">
        <v>15</v>
      </c>
    </row>
    <row r="2001" spans="1:3" ht="15">
      <c r="A2001">
        <v>1995</v>
      </c>
      <c r="B2001" t="str">
        <f>"00125941"</f>
        <v>00125941</v>
      </c>
      <c r="C2001" t="s">
        <v>6</v>
      </c>
    </row>
    <row r="2002" spans="1:3" ht="15">
      <c r="A2002">
        <v>1996</v>
      </c>
      <c r="B2002" t="str">
        <f>"00156534"</f>
        <v>00156534</v>
      </c>
      <c r="C2002" t="s">
        <v>6</v>
      </c>
    </row>
    <row r="2003" spans="1:3" ht="15">
      <c r="A2003">
        <v>1997</v>
      </c>
      <c r="B2003" t="str">
        <f>"00864398"</f>
        <v>00864398</v>
      </c>
      <c r="C2003" t="s">
        <v>10</v>
      </c>
    </row>
    <row r="2004" spans="1:3" ht="15">
      <c r="A2004">
        <v>1998</v>
      </c>
      <c r="B2004" t="str">
        <f>"00806870"</f>
        <v>00806870</v>
      </c>
      <c r="C2004" t="s">
        <v>6</v>
      </c>
    </row>
    <row r="2005" spans="1:3" ht="15">
      <c r="A2005">
        <v>1999</v>
      </c>
      <c r="B2005" t="str">
        <f>"00588351"</f>
        <v>00588351</v>
      </c>
      <c r="C2005" t="s">
        <v>6</v>
      </c>
    </row>
    <row r="2006" spans="1:3" ht="15">
      <c r="A2006">
        <v>2000</v>
      </c>
      <c r="B2006" t="str">
        <f>"00173195"</f>
        <v>00173195</v>
      </c>
      <c r="C2006" t="s">
        <v>6</v>
      </c>
    </row>
    <row r="2007" spans="1:3" ht="15">
      <c r="A2007">
        <v>2001</v>
      </c>
      <c r="B2007" t="str">
        <f>"00569420"</f>
        <v>00569420</v>
      </c>
      <c r="C2007" t="s">
        <v>6</v>
      </c>
    </row>
    <row r="2008" spans="1:3" ht="15">
      <c r="A2008">
        <v>2002</v>
      </c>
      <c r="B2008" t="str">
        <f>"00598730"</f>
        <v>00598730</v>
      </c>
      <c r="C2008" t="s">
        <v>6</v>
      </c>
    </row>
    <row r="2009" spans="1:3" ht="15">
      <c r="A2009">
        <v>2003</v>
      </c>
      <c r="B2009" t="str">
        <f>"00864856"</f>
        <v>00864856</v>
      </c>
      <c r="C2009" t="s">
        <v>6</v>
      </c>
    </row>
    <row r="2010" spans="1:3" ht="15">
      <c r="A2010">
        <v>2004</v>
      </c>
      <c r="B2010" t="str">
        <f>"00626024"</f>
        <v>00626024</v>
      </c>
      <c r="C2010" t="s">
        <v>6</v>
      </c>
    </row>
    <row r="2011" spans="1:3" ht="15">
      <c r="A2011">
        <v>2005</v>
      </c>
      <c r="B2011" t="str">
        <f>"00507328"</f>
        <v>00507328</v>
      </c>
      <c r="C2011" t="s">
        <v>7</v>
      </c>
    </row>
    <row r="2012" spans="1:3" ht="15">
      <c r="A2012">
        <v>2006</v>
      </c>
      <c r="B2012" t="str">
        <f>"00855431"</f>
        <v>00855431</v>
      </c>
      <c r="C2012" t="s">
        <v>6</v>
      </c>
    </row>
    <row r="2013" spans="1:3" ht="15">
      <c r="A2013">
        <v>2007</v>
      </c>
      <c r="B2013" t="str">
        <f>"00823717"</f>
        <v>00823717</v>
      </c>
      <c r="C2013" t="s">
        <v>10</v>
      </c>
    </row>
    <row r="2014" spans="1:3" ht="15">
      <c r="A2014">
        <v>2008</v>
      </c>
      <c r="B2014" t="str">
        <f>"00624407"</f>
        <v>00624407</v>
      </c>
      <c r="C2014" t="s">
        <v>6</v>
      </c>
    </row>
    <row r="2015" spans="1:3" ht="15">
      <c r="A2015">
        <v>2009</v>
      </c>
      <c r="B2015" t="str">
        <f>"00641560"</f>
        <v>00641560</v>
      </c>
      <c r="C2015" t="s">
        <v>6</v>
      </c>
    </row>
    <row r="2016" spans="1:3" ht="15">
      <c r="A2016">
        <v>2010</v>
      </c>
      <c r="B2016" t="str">
        <f>"00610305"</f>
        <v>00610305</v>
      </c>
      <c r="C2016" t="s">
        <v>6</v>
      </c>
    </row>
    <row r="2017" spans="1:3" ht="15">
      <c r="A2017">
        <v>2011</v>
      </c>
      <c r="B2017" t="str">
        <f>"00626777"</f>
        <v>00626777</v>
      </c>
      <c r="C2017" t="s">
        <v>15</v>
      </c>
    </row>
    <row r="2018" spans="1:3" ht="15">
      <c r="A2018">
        <v>2012</v>
      </c>
      <c r="B2018" t="str">
        <f>"00580862"</f>
        <v>00580862</v>
      </c>
      <c r="C2018" t="s">
        <v>6</v>
      </c>
    </row>
    <row r="2019" spans="1:3" ht="15">
      <c r="A2019">
        <v>2013</v>
      </c>
      <c r="B2019" t="str">
        <f>"00117871"</f>
        <v>00117871</v>
      </c>
      <c r="C2019" t="s">
        <v>6</v>
      </c>
    </row>
    <row r="2020" spans="1:3" ht="15">
      <c r="A2020">
        <v>2014</v>
      </c>
      <c r="B2020" t="str">
        <f>"00853742"</f>
        <v>00853742</v>
      </c>
      <c r="C2020" t="s">
        <v>6</v>
      </c>
    </row>
    <row r="2021" spans="1:3" ht="15">
      <c r="A2021">
        <v>2015</v>
      </c>
      <c r="B2021" t="str">
        <f>"00115397"</f>
        <v>00115397</v>
      </c>
      <c r="C2021" t="s">
        <v>6</v>
      </c>
    </row>
    <row r="2022" spans="1:3" ht="15">
      <c r="A2022">
        <v>2016</v>
      </c>
      <c r="B2022" t="str">
        <f>"00464539"</f>
        <v>00464539</v>
      </c>
      <c r="C2022" t="s">
        <v>6</v>
      </c>
    </row>
    <row r="2023" spans="1:3" ht="15">
      <c r="A2023">
        <v>2017</v>
      </c>
      <c r="B2023" t="str">
        <f>"00529178"</f>
        <v>00529178</v>
      </c>
      <c r="C2023" t="s">
        <v>6</v>
      </c>
    </row>
    <row r="2024" spans="1:3" ht="15">
      <c r="A2024">
        <v>2018</v>
      </c>
      <c r="B2024" t="str">
        <f>"00593350"</f>
        <v>00593350</v>
      </c>
      <c r="C2024" t="s">
        <v>6</v>
      </c>
    </row>
    <row r="2025" spans="1:3" ht="15">
      <c r="A2025">
        <v>2019</v>
      </c>
      <c r="B2025" t="str">
        <f>"00598254"</f>
        <v>00598254</v>
      </c>
      <c r="C2025" t="s">
        <v>6</v>
      </c>
    </row>
    <row r="2026" spans="1:3" ht="15">
      <c r="A2026">
        <v>2020</v>
      </c>
      <c r="B2026" t="str">
        <f>"00555535"</f>
        <v>00555535</v>
      </c>
      <c r="C2026" t="s">
        <v>6</v>
      </c>
    </row>
    <row r="2027" spans="1:3" ht="15">
      <c r="A2027">
        <v>2021</v>
      </c>
      <c r="B2027" t="str">
        <f>"00863941"</f>
        <v>00863941</v>
      </c>
      <c r="C2027" t="s">
        <v>7</v>
      </c>
    </row>
    <row r="2028" spans="1:3" ht="15">
      <c r="A2028">
        <v>2022</v>
      </c>
      <c r="B2028" t="str">
        <f>"00621206"</f>
        <v>00621206</v>
      </c>
      <c r="C2028" t="s">
        <v>6</v>
      </c>
    </row>
    <row r="2029" spans="1:3" ht="15">
      <c r="A2029">
        <v>2023</v>
      </c>
      <c r="B2029" t="str">
        <f>"00862601"</f>
        <v>00862601</v>
      </c>
      <c r="C2029" t="s">
        <v>6</v>
      </c>
    </row>
    <row r="2030" spans="1:3" ht="15">
      <c r="A2030">
        <v>2024</v>
      </c>
      <c r="B2030" t="str">
        <f>"00633201"</f>
        <v>00633201</v>
      </c>
      <c r="C2030" t="s">
        <v>6</v>
      </c>
    </row>
    <row r="2031" spans="1:3" ht="15">
      <c r="A2031">
        <v>2025</v>
      </c>
      <c r="B2031" t="str">
        <f>"00800033"</f>
        <v>00800033</v>
      </c>
      <c r="C2031" t="s">
        <v>9</v>
      </c>
    </row>
    <row r="2032" spans="1:3" ht="15">
      <c r="A2032">
        <v>2026</v>
      </c>
      <c r="B2032" t="str">
        <f>"00860816"</f>
        <v>00860816</v>
      </c>
      <c r="C2032" t="s">
        <v>6</v>
      </c>
    </row>
    <row r="2033" spans="1:3" ht="15">
      <c r="A2033">
        <v>2027</v>
      </c>
      <c r="B2033" t="str">
        <f>"00174094"</f>
        <v>00174094</v>
      </c>
      <c r="C2033" t="s">
        <v>6</v>
      </c>
    </row>
    <row r="2034" spans="1:3" ht="15">
      <c r="A2034">
        <v>2028</v>
      </c>
      <c r="B2034" t="str">
        <f>"00861286"</f>
        <v>00861286</v>
      </c>
      <c r="C2034" t="s">
        <v>6</v>
      </c>
    </row>
    <row r="2035" spans="1:3" ht="15">
      <c r="A2035">
        <v>2029</v>
      </c>
      <c r="B2035" t="str">
        <f>"00566423"</f>
        <v>00566423</v>
      </c>
      <c r="C2035" t="s">
        <v>6</v>
      </c>
    </row>
    <row r="2036" spans="1:3" ht="15">
      <c r="A2036">
        <v>2030</v>
      </c>
      <c r="B2036" t="str">
        <f>"00574234"</f>
        <v>00574234</v>
      </c>
      <c r="C2036" t="s">
        <v>6</v>
      </c>
    </row>
    <row r="2037" spans="1:3" ht="15">
      <c r="A2037">
        <v>2031</v>
      </c>
      <c r="B2037" t="str">
        <f>"201601000577"</f>
        <v>201601000577</v>
      </c>
      <c r="C2037" t="s">
        <v>6</v>
      </c>
    </row>
    <row r="2038" spans="1:3" ht="15">
      <c r="A2038">
        <v>2032</v>
      </c>
      <c r="B2038" t="str">
        <f>"00553068"</f>
        <v>00553068</v>
      </c>
      <c r="C2038" t="s">
        <v>6</v>
      </c>
    </row>
    <row r="2039" spans="1:3" ht="15">
      <c r="A2039">
        <v>2033</v>
      </c>
      <c r="B2039" t="str">
        <f>"00636310"</f>
        <v>00636310</v>
      </c>
      <c r="C2039" t="s">
        <v>6</v>
      </c>
    </row>
    <row r="2040" spans="1:3" ht="15">
      <c r="A2040">
        <v>2034</v>
      </c>
      <c r="B2040" t="str">
        <f>"201601000237"</f>
        <v>201601000237</v>
      </c>
      <c r="C2040" t="s">
        <v>6</v>
      </c>
    </row>
    <row r="2041" spans="1:3" ht="15">
      <c r="A2041">
        <v>2035</v>
      </c>
      <c r="B2041" t="str">
        <f>"00587497"</f>
        <v>00587497</v>
      </c>
      <c r="C2041" t="s">
        <v>7</v>
      </c>
    </row>
    <row r="2042" spans="1:3" ht="15">
      <c r="A2042">
        <v>2036</v>
      </c>
      <c r="B2042" t="str">
        <f>"00652809"</f>
        <v>00652809</v>
      </c>
      <c r="C2042" t="s">
        <v>9</v>
      </c>
    </row>
    <row r="2043" spans="1:3" ht="15">
      <c r="A2043">
        <v>2037</v>
      </c>
      <c r="B2043" t="str">
        <f>"00125236"</f>
        <v>00125236</v>
      </c>
      <c r="C2043" t="s">
        <v>6</v>
      </c>
    </row>
    <row r="2044" spans="1:3" ht="15">
      <c r="A2044">
        <v>2038</v>
      </c>
      <c r="B2044" t="str">
        <f>"00515202"</f>
        <v>00515202</v>
      </c>
      <c r="C2044" t="s">
        <v>6</v>
      </c>
    </row>
    <row r="2045" spans="1:3" ht="15">
      <c r="A2045">
        <v>2039</v>
      </c>
      <c r="B2045" t="str">
        <f>"00664994"</f>
        <v>00664994</v>
      </c>
      <c r="C2045" t="s">
        <v>6</v>
      </c>
    </row>
    <row r="2046" spans="1:3" ht="15">
      <c r="A2046">
        <v>2040</v>
      </c>
      <c r="B2046" t="str">
        <f>"00354680"</f>
        <v>00354680</v>
      </c>
      <c r="C2046" t="s">
        <v>6</v>
      </c>
    </row>
    <row r="2047" spans="1:3" ht="15">
      <c r="A2047">
        <v>2041</v>
      </c>
      <c r="B2047" t="str">
        <f>"00019084"</f>
        <v>00019084</v>
      </c>
      <c r="C2047" t="s">
        <v>6</v>
      </c>
    </row>
    <row r="2048" spans="1:3" ht="15">
      <c r="A2048">
        <v>2042</v>
      </c>
      <c r="B2048" t="str">
        <f>"00643543"</f>
        <v>00643543</v>
      </c>
      <c r="C2048" t="s">
        <v>6</v>
      </c>
    </row>
    <row r="2049" spans="1:3" ht="15">
      <c r="A2049">
        <v>2043</v>
      </c>
      <c r="B2049" t="str">
        <f>"00860471"</f>
        <v>00860471</v>
      </c>
      <c r="C2049" t="s">
        <v>10</v>
      </c>
    </row>
    <row r="2050" spans="1:3" ht="15">
      <c r="A2050">
        <v>2044</v>
      </c>
      <c r="B2050" t="str">
        <f>"00772521"</f>
        <v>00772521</v>
      </c>
      <c r="C2050" t="s">
        <v>6</v>
      </c>
    </row>
    <row r="2051" spans="1:3" ht="15">
      <c r="A2051">
        <v>2045</v>
      </c>
      <c r="B2051" t="str">
        <f>"00588105"</f>
        <v>00588105</v>
      </c>
      <c r="C2051" t="s">
        <v>6</v>
      </c>
    </row>
    <row r="2052" spans="1:3" ht="15">
      <c r="A2052">
        <v>2046</v>
      </c>
      <c r="B2052" t="str">
        <f>"00562233"</f>
        <v>00562233</v>
      </c>
      <c r="C2052" t="s">
        <v>6</v>
      </c>
    </row>
    <row r="2053" spans="1:3" ht="15">
      <c r="A2053">
        <v>2047</v>
      </c>
      <c r="B2053" t="str">
        <f>"00562519"</f>
        <v>00562519</v>
      </c>
      <c r="C2053" t="s">
        <v>10</v>
      </c>
    </row>
    <row r="2054" spans="1:3" ht="15">
      <c r="A2054">
        <v>2048</v>
      </c>
      <c r="B2054" t="str">
        <f>"00863063"</f>
        <v>00863063</v>
      </c>
      <c r="C2054" t="s">
        <v>6</v>
      </c>
    </row>
    <row r="2055" spans="1:3" ht="15">
      <c r="A2055">
        <v>2049</v>
      </c>
      <c r="B2055" t="str">
        <f>"00157044"</f>
        <v>00157044</v>
      </c>
      <c r="C2055" t="s">
        <v>6</v>
      </c>
    </row>
    <row r="2056" spans="1:3" ht="15">
      <c r="A2056">
        <v>2050</v>
      </c>
      <c r="B2056" t="str">
        <f>"00169266"</f>
        <v>00169266</v>
      </c>
      <c r="C2056" t="s">
        <v>9</v>
      </c>
    </row>
    <row r="2057" spans="1:3" ht="15">
      <c r="A2057">
        <v>2051</v>
      </c>
      <c r="B2057" t="str">
        <f>"201511036786"</f>
        <v>201511036786</v>
      </c>
      <c r="C2057" t="s">
        <v>6</v>
      </c>
    </row>
    <row r="2058" spans="1:3" ht="15">
      <c r="A2058">
        <v>2052</v>
      </c>
      <c r="B2058" t="str">
        <f>"00582233"</f>
        <v>00582233</v>
      </c>
      <c r="C2058" t="s">
        <v>6</v>
      </c>
    </row>
    <row r="2059" spans="1:3" ht="15">
      <c r="A2059">
        <v>2053</v>
      </c>
      <c r="B2059" t="str">
        <f>"00860917"</f>
        <v>00860917</v>
      </c>
      <c r="C2059" t="s">
        <v>9</v>
      </c>
    </row>
    <row r="2060" spans="1:3" ht="15">
      <c r="A2060">
        <v>2054</v>
      </c>
      <c r="B2060" t="str">
        <f>"00859066"</f>
        <v>00859066</v>
      </c>
      <c r="C2060" t="s">
        <v>6</v>
      </c>
    </row>
    <row r="2061" spans="1:3" ht="15">
      <c r="A2061">
        <v>2055</v>
      </c>
      <c r="B2061" t="str">
        <f>"00853979"</f>
        <v>00853979</v>
      </c>
      <c r="C2061" t="s">
        <v>6</v>
      </c>
    </row>
    <row r="2062" spans="1:3" ht="15">
      <c r="A2062">
        <v>2056</v>
      </c>
      <c r="B2062" t="str">
        <f>"00863567"</f>
        <v>00863567</v>
      </c>
      <c r="C2062" t="s">
        <v>6</v>
      </c>
    </row>
    <row r="2063" spans="1:3" ht="15">
      <c r="A2063">
        <v>2057</v>
      </c>
      <c r="B2063" t="str">
        <f>"00601406"</f>
        <v>00601406</v>
      </c>
      <c r="C2063" t="s">
        <v>6</v>
      </c>
    </row>
    <row r="2064" spans="1:3" ht="15">
      <c r="A2064">
        <v>2058</v>
      </c>
      <c r="B2064" t="str">
        <f>"00863209"</f>
        <v>00863209</v>
      </c>
      <c r="C2064" t="s">
        <v>10</v>
      </c>
    </row>
    <row r="2065" spans="1:3" ht="15">
      <c r="A2065">
        <v>2059</v>
      </c>
      <c r="B2065" t="str">
        <f>"00640012"</f>
        <v>00640012</v>
      </c>
      <c r="C2065" t="s">
        <v>6</v>
      </c>
    </row>
    <row r="2066" spans="1:3" ht="15">
      <c r="A2066">
        <v>2060</v>
      </c>
      <c r="B2066" t="str">
        <f>"201409000303"</f>
        <v>201409000303</v>
      </c>
      <c r="C2066" t="s">
        <v>6</v>
      </c>
    </row>
    <row r="2067" spans="1:3" ht="15">
      <c r="A2067">
        <v>2061</v>
      </c>
      <c r="B2067" t="str">
        <f>"00599236"</f>
        <v>00599236</v>
      </c>
      <c r="C2067" t="s">
        <v>6</v>
      </c>
    </row>
    <row r="2068" spans="1:3" ht="15">
      <c r="A2068">
        <v>2062</v>
      </c>
      <c r="B2068" t="str">
        <f>"00568836"</f>
        <v>00568836</v>
      </c>
      <c r="C2068" t="s">
        <v>6</v>
      </c>
    </row>
    <row r="2069" spans="1:3" ht="15">
      <c r="A2069">
        <v>2063</v>
      </c>
      <c r="B2069" t="str">
        <f>"00579394"</f>
        <v>00579394</v>
      </c>
      <c r="C2069" t="s">
        <v>6</v>
      </c>
    </row>
    <row r="2070" spans="1:3" ht="15">
      <c r="A2070">
        <v>2064</v>
      </c>
      <c r="B2070" t="str">
        <f>"00861400"</f>
        <v>00861400</v>
      </c>
      <c r="C2070" t="s">
        <v>6</v>
      </c>
    </row>
    <row r="2071" spans="1:3" ht="15">
      <c r="A2071">
        <v>2065</v>
      </c>
      <c r="B2071" t="str">
        <f>"00425822"</f>
        <v>00425822</v>
      </c>
      <c r="C2071" t="s">
        <v>6</v>
      </c>
    </row>
    <row r="2072" spans="1:3" ht="15">
      <c r="A2072">
        <v>2066</v>
      </c>
      <c r="B2072" t="str">
        <f>"00587344"</f>
        <v>00587344</v>
      </c>
      <c r="C2072" t="s">
        <v>6</v>
      </c>
    </row>
    <row r="2073" spans="1:3" ht="15">
      <c r="A2073">
        <v>2067</v>
      </c>
      <c r="B2073" t="str">
        <f>"201511008438"</f>
        <v>201511008438</v>
      </c>
      <c r="C2073" t="s">
        <v>6</v>
      </c>
    </row>
    <row r="2074" spans="1:3" ht="15">
      <c r="A2074">
        <v>2068</v>
      </c>
      <c r="B2074" t="str">
        <f>"00601465"</f>
        <v>00601465</v>
      </c>
      <c r="C2074" t="s">
        <v>6</v>
      </c>
    </row>
    <row r="2075" spans="1:3" ht="15">
      <c r="A2075">
        <v>2069</v>
      </c>
      <c r="B2075" t="str">
        <f>"00570671"</f>
        <v>00570671</v>
      </c>
      <c r="C2075" t="s">
        <v>6</v>
      </c>
    </row>
    <row r="2076" spans="1:3" ht="15">
      <c r="A2076">
        <v>2070</v>
      </c>
      <c r="B2076" t="str">
        <f>"00434603"</f>
        <v>00434603</v>
      </c>
      <c r="C2076" t="s">
        <v>6</v>
      </c>
    </row>
    <row r="2077" spans="1:3" ht="15">
      <c r="A2077">
        <v>2071</v>
      </c>
      <c r="B2077" t="str">
        <f>"00625673"</f>
        <v>00625673</v>
      </c>
      <c r="C2077" t="s">
        <v>10</v>
      </c>
    </row>
    <row r="2078" spans="1:3" ht="15">
      <c r="A2078">
        <v>2072</v>
      </c>
      <c r="B2078" t="str">
        <f>"00553130"</f>
        <v>00553130</v>
      </c>
      <c r="C2078" t="s">
        <v>6</v>
      </c>
    </row>
    <row r="2079" spans="1:3" ht="15">
      <c r="A2079">
        <v>2073</v>
      </c>
      <c r="B2079" t="str">
        <f>"00579760"</f>
        <v>00579760</v>
      </c>
      <c r="C2079" t="s">
        <v>7</v>
      </c>
    </row>
    <row r="2080" spans="1:3" ht="15">
      <c r="A2080">
        <v>2074</v>
      </c>
      <c r="B2080" t="str">
        <f>"200811000568"</f>
        <v>200811000568</v>
      </c>
      <c r="C2080" t="s">
        <v>6</v>
      </c>
    </row>
    <row r="2081" spans="1:3" ht="15">
      <c r="A2081">
        <v>2075</v>
      </c>
      <c r="B2081" t="str">
        <f>"00857664"</f>
        <v>00857664</v>
      </c>
      <c r="C2081" t="s">
        <v>6</v>
      </c>
    </row>
    <row r="2082" spans="1:3" ht="15">
      <c r="A2082">
        <v>2076</v>
      </c>
      <c r="B2082" t="str">
        <f>"00632153"</f>
        <v>00632153</v>
      </c>
      <c r="C2082" t="s">
        <v>7</v>
      </c>
    </row>
    <row r="2083" spans="1:3" ht="15">
      <c r="A2083">
        <v>2077</v>
      </c>
      <c r="B2083" t="str">
        <f>"00862329"</f>
        <v>00862329</v>
      </c>
      <c r="C2083" t="s">
        <v>6</v>
      </c>
    </row>
    <row r="2084" spans="1:3" ht="15">
      <c r="A2084">
        <v>2078</v>
      </c>
      <c r="B2084" t="str">
        <f>"00045898"</f>
        <v>00045898</v>
      </c>
      <c r="C2084" t="s">
        <v>6</v>
      </c>
    </row>
    <row r="2085" spans="1:3" ht="15">
      <c r="A2085">
        <v>2079</v>
      </c>
      <c r="B2085" t="str">
        <f>"201502000488"</f>
        <v>201502000488</v>
      </c>
      <c r="C2085" t="s">
        <v>6</v>
      </c>
    </row>
    <row r="2086" spans="1:3" ht="15">
      <c r="A2086">
        <v>2080</v>
      </c>
      <c r="B2086" t="str">
        <f>"00317469"</f>
        <v>00317469</v>
      </c>
      <c r="C2086" t="s">
        <v>6</v>
      </c>
    </row>
    <row r="2087" spans="1:3" ht="15">
      <c r="A2087">
        <v>2081</v>
      </c>
      <c r="B2087" t="str">
        <f>"201412005626"</f>
        <v>201412005626</v>
      </c>
      <c r="C2087" t="s">
        <v>6</v>
      </c>
    </row>
    <row r="2088" spans="1:3" ht="15">
      <c r="A2088">
        <v>2082</v>
      </c>
      <c r="B2088" t="str">
        <f>"00861815"</f>
        <v>00861815</v>
      </c>
      <c r="C2088" t="s">
        <v>6</v>
      </c>
    </row>
    <row r="2089" spans="1:3" ht="15">
      <c r="A2089">
        <v>2083</v>
      </c>
      <c r="B2089" t="str">
        <f>"00862307"</f>
        <v>00862307</v>
      </c>
      <c r="C2089" t="s">
        <v>6</v>
      </c>
    </row>
    <row r="2090" spans="1:3" ht="15">
      <c r="A2090">
        <v>2084</v>
      </c>
      <c r="B2090" t="str">
        <f>"00814591"</f>
        <v>00814591</v>
      </c>
      <c r="C2090" t="s">
        <v>9</v>
      </c>
    </row>
    <row r="2091" spans="1:3" ht="15">
      <c r="A2091">
        <v>2085</v>
      </c>
      <c r="B2091" t="str">
        <f>"00865265"</f>
        <v>00865265</v>
      </c>
      <c r="C2091" t="s">
        <v>6</v>
      </c>
    </row>
    <row r="2092" spans="1:3" ht="15">
      <c r="A2092">
        <v>2086</v>
      </c>
      <c r="B2092" t="str">
        <f>"00865309"</f>
        <v>00865309</v>
      </c>
      <c r="C2092" t="s">
        <v>10</v>
      </c>
    </row>
    <row r="2093" spans="1:3" ht="15">
      <c r="A2093">
        <v>2087</v>
      </c>
      <c r="B2093" t="str">
        <f>"00631556"</f>
        <v>00631556</v>
      </c>
      <c r="C2093" t="s">
        <v>6</v>
      </c>
    </row>
    <row r="2094" spans="1:3" ht="15">
      <c r="A2094">
        <v>2088</v>
      </c>
      <c r="B2094" t="str">
        <f>"00481674"</f>
        <v>00481674</v>
      </c>
      <c r="C2094" t="s">
        <v>6</v>
      </c>
    </row>
    <row r="2095" spans="1:3" ht="15">
      <c r="A2095">
        <v>2089</v>
      </c>
      <c r="B2095" t="str">
        <f>"00546979"</f>
        <v>00546979</v>
      </c>
      <c r="C2095" t="s">
        <v>6</v>
      </c>
    </row>
    <row r="2096" spans="1:3" ht="15">
      <c r="A2096">
        <v>2090</v>
      </c>
      <c r="B2096" t="str">
        <f>"00588057"</f>
        <v>00588057</v>
      </c>
      <c r="C2096" t="s">
        <v>6</v>
      </c>
    </row>
    <row r="2097" spans="1:3" ht="15">
      <c r="A2097">
        <v>2091</v>
      </c>
      <c r="B2097" t="str">
        <f>"00860746"</f>
        <v>00860746</v>
      </c>
      <c r="C2097" t="s">
        <v>9</v>
      </c>
    </row>
    <row r="2098" spans="1:3" ht="15">
      <c r="A2098">
        <v>2092</v>
      </c>
      <c r="B2098" t="str">
        <f>"00620975"</f>
        <v>00620975</v>
      </c>
      <c r="C2098" t="s">
        <v>6</v>
      </c>
    </row>
    <row r="2099" spans="1:3" ht="15">
      <c r="A2099">
        <v>2093</v>
      </c>
      <c r="B2099" t="str">
        <f>"00858998"</f>
        <v>00858998</v>
      </c>
      <c r="C2099" t="s">
        <v>6</v>
      </c>
    </row>
    <row r="2100" spans="1:3" ht="15">
      <c r="A2100">
        <v>2094</v>
      </c>
      <c r="B2100" t="str">
        <f>"201511004987"</f>
        <v>201511004987</v>
      </c>
      <c r="C2100" t="s">
        <v>6</v>
      </c>
    </row>
    <row r="2101" spans="1:3" ht="15">
      <c r="A2101">
        <v>2095</v>
      </c>
      <c r="B2101" t="str">
        <f>"00504327"</f>
        <v>00504327</v>
      </c>
      <c r="C2101" t="s">
        <v>6</v>
      </c>
    </row>
    <row r="2102" spans="1:3" ht="15">
      <c r="A2102">
        <v>2096</v>
      </c>
      <c r="B2102" t="str">
        <f>"00865018"</f>
        <v>00865018</v>
      </c>
      <c r="C2102" t="s">
        <v>6</v>
      </c>
    </row>
    <row r="2103" spans="1:3" ht="15">
      <c r="A2103">
        <v>2097</v>
      </c>
      <c r="B2103" t="str">
        <f>"00865297"</f>
        <v>00865297</v>
      </c>
      <c r="C2103" t="s">
        <v>6</v>
      </c>
    </row>
    <row r="2104" spans="1:3" ht="15">
      <c r="A2104">
        <v>2098</v>
      </c>
      <c r="B2104" t="str">
        <f>"00133093"</f>
        <v>00133093</v>
      </c>
      <c r="C2104" t="s">
        <v>6</v>
      </c>
    </row>
    <row r="2105" spans="1:3" ht="15">
      <c r="A2105">
        <v>2099</v>
      </c>
      <c r="B2105" t="str">
        <f>"00792633"</f>
        <v>00792633</v>
      </c>
      <c r="C2105" t="s">
        <v>6</v>
      </c>
    </row>
    <row r="2106" spans="1:3" ht="15">
      <c r="A2106">
        <v>2100</v>
      </c>
      <c r="B2106" t="str">
        <f>"201510001778"</f>
        <v>201510001778</v>
      </c>
      <c r="C2106" t="s">
        <v>6</v>
      </c>
    </row>
    <row r="2107" spans="1:3" ht="15">
      <c r="A2107">
        <v>2101</v>
      </c>
      <c r="B2107" t="str">
        <f>"00633601"</f>
        <v>00633601</v>
      </c>
      <c r="C2107" t="s">
        <v>6</v>
      </c>
    </row>
    <row r="2108" spans="1:3" ht="15">
      <c r="A2108">
        <v>2102</v>
      </c>
      <c r="B2108" t="str">
        <f>"00865124"</f>
        <v>00865124</v>
      </c>
      <c r="C2108" t="s">
        <v>6</v>
      </c>
    </row>
    <row r="2109" spans="1:3" ht="15">
      <c r="A2109">
        <v>2103</v>
      </c>
      <c r="B2109" t="str">
        <f>"00865464"</f>
        <v>00865464</v>
      </c>
      <c r="C2109" t="s">
        <v>6</v>
      </c>
    </row>
    <row r="2110" spans="1:3" ht="15">
      <c r="A2110">
        <v>2104</v>
      </c>
      <c r="B2110" t="str">
        <f>"201506000423"</f>
        <v>201506000423</v>
      </c>
      <c r="C2110" t="s">
        <v>6</v>
      </c>
    </row>
    <row r="2111" spans="1:3" ht="15">
      <c r="A2111">
        <v>2105</v>
      </c>
      <c r="B2111" t="str">
        <f>"00628076"</f>
        <v>00628076</v>
      </c>
      <c r="C2111" t="s">
        <v>6</v>
      </c>
    </row>
    <row r="2112" spans="1:3" ht="15">
      <c r="A2112">
        <v>2106</v>
      </c>
      <c r="B2112" t="str">
        <f>"00647443"</f>
        <v>00647443</v>
      </c>
      <c r="C2112" t="s">
        <v>6</v>
      </c>
    </row>
    <row r="2113" spans="1:3" ht="15">
      <c r="A2113">
        <v>2107</v>
      </c>
      <c r="B2113" t="str">
        <f>"00624494"</f>
        <v>00624494</v>
      </c>
      <c r="C2113" t="s">
        <v>6</v>
      </c>
    </row>
    <row r="2114" spans="1:3" ht="15">
      <c r="A2114">
        <v>2108</v>
      </c>
      <c r="B2114" t="str">
        <f>"00654811"</f>
        <v>00654811</v>
      </c>
      <c r="C2114" t="s">
        <v>6</v>
      </c>
    </row>
    <row r="2115" spans="1:3" ht="15">
      <c r="A2115">
        <v>2109</v>
      </c>
      <c r="B2115" t="str">
        <f>"00856232"</f>
        <v>00856232</v>
      </c>
      <c r="C2115" t="s">
        <v>6</v>
      </c>
    </row>
    <row r="2116" spans="1:3" ht="15">
      <c r="A2116">
        <v>2110</v>
      </c>
      <c r="B2116" t="str">
        <f>"00821624"</f>
        <v>00821624</v>
      </c>
      <c r="C2116" t="s">
        <v>6</v>
      </c>
    </row>
    <row r="2117" spans="1:3" ht="15">
      <c r="A2117">
        <v>2111</v>
      </c>
      <c r="B2117" t="str">
        <f>"00573785"</f>
        <v>00573785</v>
      </c>
      <c r="C2117" t="s">
        <v>6</v>
      </c>
    </row>
    <row r="2118" spans="1:3" ht="15">
      <c r="A2118">
        <v>2112</v>
      </c>
      <c r="B2118" t="str">
        <f>"00863323"</f>
        <v>00863323</v>
      </c>
      <c r="C2118" t="s">
        <v>6</v>
      </c>
    </row>
    <row r="2119" spans="1:3" ht="15">
      <c r="A2119">
        <v>2113</v>
      </c>
      <c r="B2119" t="str">
        <f>"00616247"</f>
        <v>00616247</v>
      </c>
      <c r="C2119" t="s">
        <v>7</v>
      </c>
    </row>
    <row r="2120" spans="1:3" ht="15">
      <c r="A2120">
        <v>2114</v>
      </c>
      <c r="B2120" t="str">
        <f>"00126533"</f>
        <v>00126533</v>
      </c>
      <c r="C2120" t="s">
        <v>6</v>
      </c>
    </row>
    <row r="2121" spans="1:3" ht="15">
      <c r="A2121">
        <v>2115</v>
      </c>
      <c r="B2121" t="str">
        <f>"201409002191"</f>
        <v>201409002191</v>
      </c>
      <c r="C2121" t="s">
        <v>6</v>
      </c>
    </row>
    <row r="2122" spans="1:3" ht="15">
      <c r="A2122">
        <v>2116</v>
      </c>
      <c r="B2122" t="str">
        <f>"00860879"</f>
        <v>00860879</v>
      </c>
      <c r="C2122" t="s">
        <v>6</v>
      </c>
    </row>
    <row r="2123" spans="1:3" ht="15">
      <c r="A2123">
        <v>2117</v>
      </c>
      <c r="B2123" t="str">
        <f>"00333528"</f>
        <v>00333528</v>
      </c>
      <c r="C2123" t="s">
        <v>6</v>
      </c>
    </row>
    <row r="2124" spans="1:3" ht="15">
      <c r="A2124">
        <v>2118</v>
      </c>
      <c r="B2124" t="str">
        <f>"00161803"</f>
        <v>00161803</v>
      </c>
      <c r="C2124" t="s">
        <v>6</v>
      </c>
    </row>
    <row r="2125" spans="1:3" ht="15">
      <c r="A2125">
        <v>2119</v>
      </c>
      <c r="B2125" t="str">
        <f>"00628006"</f>
        <v>00628006</v>
      </c>
      <c r="C2125" t="s">
        <v>6</v>
      </c>
    </row>
    <row r="2126" spans="1:3" ht="15">
      <c r="A2126">
        <v>2120</v>
      </c>
      <c r="B2126" t="str">
        <f>"00125573"</f>
        <v>00125573</v>
      </c>
      <c r="C2126" t="s">
        <v>6</v>
      </c>
    </row>
    <row r="2127" spans="1:3" ht="15">
      <c r="A2127">
        <v>2121</v>
      </c>
      <c r="B2127" t="str">
        <f>"00644893"</f>
        <v>00644893</v>
      </c>
      <c r="C2127" t="s">
        <v>6</v>
      </c>
    </row>
    <row r="2128" spans="1:3" ht="15">
      <c r="A2128">
        <v>2122</v>
      </c>
      <c r="B2128" t="str">
        <f>"00857501"</f>
        <v>00857501</v>
      </c>
      <c r="C2128" t="s">
        <v>6</v>
      </c>
    </row>
    <row r="2129" spans="1:3" ht="15">
      <c r="A2129">
        <v>2123</v>
      </c>
      <c r="B2129" t="str">
        <f>"201410007657"</f>
        <v>201410007657</v>
      </c>
      <c r="C2129" t="s">
        <v>6</v>
      </c>
    </row>
    <row r="2130" spans="1:3" ht="15">
      <c r="A2130">
        <v>2124</v>
      </c>
      <c r="B2130" t="str">
        <f>"00833932"</f>
        <v>00833932</v>
      </c>
      <c r="C2130" t="s">
        <v>9</v>
      </c>
    </row>
    <row r="2131" spans="1:3" ht="15">
      <c r="A2131">
        <v>2125</v>
      </c>
      <c r="B2131" t="str">
        <f>"00571737"</f>
        <v>00571737</v>
      </c>
      <c r="C2131" t="s">
        <v>6</v>
      </c>
    </row>
    <row r="2132" spans="1:3" ht="15">
      <c r="A2132">
        <v>2126</v>
      </c>
      <c r="B2132" t="str">
        <f>"00222729"</f>
        <v>00222729</v>
      </c>
      <c r="C2132" t="s">
        <v>7</v>
      </c>
    </row>
    <row r="2133" spans="1:3" ht="15">
      <c r="A2133">
        <v>2127</v>
      </c>
      <c r="B2133" t="str">
        <f>"00862777"</f>
        <v>00862777</v>
      </c>
      <c r="C2133" t="s">
        <v>6</v>
      </c>
    </row>
    <row r="2134" spans="1:3" ht="15">
      <c r="A2134">
        <v>2128</v>
      </c>
      <c r="B2134" t="str">
        <f>"00132854"</f>
        <v>00132854</v>
      </c>
      <c r="C2134" t="s">
        <v>9</v>
      </c>
    </row>
    <row r="2135" spans="1:3" ht="15">
      <c r="A2135">
        <v>2129</v>
      </c>
      <c r="B2135" t="str">
        <f>"00152332"</f>
        <v>00152332</v>
      </c>
      <c r="C2135" t="s">
        <v>6</v>
      </c>
    </row>
    <row r="2136" spans="1:3" ht="15">
      <c r="A2136">
        <v>2130</v>
      </c>
      <c r="B2136" t="str">
        <f>"00593803"</f>
        <v>00593803</v>
      </c>
      <c r="C2136" t="s">
        <v>6</v>
      </c>
    </row>
    <row r="2137" spans="1:3" ht="15">
      <c r="A2137">
        <v>2131</v>
      </c>
      <c r="B2137" t="str">
        <f>"00641768"</f>
        <v>00641768</v>
      </c>
      <c r="C2137" t="s">
        <v>6</v>
      </c>
    </row>
    <row r="2138" spans="1:3" ht="15">
      <c r="A2138">
        <v>2132</v>
      </c>
      <c r="B2138" t="str">
        <f>"00075582"</f>
        <v>00075582</v>
      </c>
      <c r="C2138" t="s">
        <v>6</v>
      </c>
    </row>
    <row r="2139" spans="1:3" ht="15">
      <c r="A2139">
        <v>2133</v>
      </c>
      <c r="B2139" t="str">
        <f>"201412002607"</f>
        <v>201412002607</v>
      </c>
      <c r="C2139" t="s">
        <v>6</v>
      </c>
    </row>
    <row r="2140" spans="1:3" ht="15">
      <c r="A2140">
        <v>2134</v>
      </c>
      <c r="B2140" t="str">
        <f>"00861982"</f>
        <v>00861982</v>
      </c>
      <c r="C2140" t="s">
        <v>6</v>
      </c>
    </row>
    <row r="2141" spans="1:3" ht="15">
      <c r="A2141">
        <v>2135</v>
      </c>
      <c r="B2141" t="str">
        <f>"00179362"</f>
        <v>00179362</v>
      </c>
      <c r="C2141" t="s">
        <v>6</v>
      </c>
    </row>
    <row r="2142" spans="1:3" ht="15">
      <c r="A2142">
        <v>2136</v>
      </c>
      <c r="B2142" t="str">
        <f>"00589549"</f>
        <v>00589549</v>
      </c>
      <c r="C2142" t="s">
        <v>6</v>
      </c>
    </row>
    <row r="2143" spans="1:3" ht="15">
      <c r="A2143">
        <v>2137</v>
      </c>
      <c r="B2143" t="str">
        <f>"00864053"</f>
        <v>00864053</v>
      </c>
      <c r="C2143" t="s">
        <v>6</v>
      </c>
    </row>
    <row r="2144" spans="1:3" ht="15">
      <c r="A2144">
        <v>2138</v>
      </c>
      <c r="B2144" t="str">
        <f>"00221519"</f>
        <v>00221519</v>
      </c>
      <c r="C2144" t="s">
        <v>6</v>
      </c>
    </row>
    <row r="2145" spans="1:3" ht="15">
      <c r="A2145">
        <v>2139</v>
      </c>
      <c r="B2145" t="str">
        <f>"00477844"</f>
        <v>00477844</v>
      </c>
      <c r="C2145" t="s">
        <v>6</v>
      </c>
    </row>
    <row r="2146" spans="1:3" ht="15">
      <c r="A2146">
        <v>2140</v>
      </c>
      <c r="B2146" t="str">
        <f>"201406011238"</f>
        <v>201406011238</v>
      </c>
      <c r="C2146" t="s">
        <v>10</v>
      </c>
    </row>
    <row r="2147" spans="1:3" ht="15">
      <c r="A2147">
        <v>2141</v>
      </c>
      <c r="B2147" t="str">
        <f>"00593956"</f>
        <v>00593956</v>
      </c>
      <c r="C2147" t="s">
        <v>6</v>
      </c>
    </row>
    <row r="2148" spans="1:3" ht="15">
      <c r="A2148">
        <v>2142</v>
      </c>
      <c r="B2148" t="str">
        <f>"00617027"</f>
        <v>00617027</v>
      </c>
      <c r="C2148" t="s">
        <v>6</v>
      </c>
    </row>
    <row r="2149" spans="1:3" ht="15">
      <c r="A2149">
        <v>2143</v>
      </c>
      <c r="B2149" t="str">
        <f>"00445119"</f>
        <v>00445119</v>
      </c>
      <c r="C2149" t="s">
        <v>6</v>
      </c>
    </row>
    <row r="2150" spans="1:3" ht="15">
      <c r="A2150">
        <v>2144</v>
      </c>
      <c r="B2150" t="str">
        <f>"00863868"</f>
        <v>00863868</v>
      </c>
      <c r="C2150" t="s">
        <v>6</v>
      </c>
    </row>
    <row r="2151" spans="1:3" ht="15">
      <c r="A2151">
        <v>2145</v>
      </c>
      <c r="B2151" t="str">
        <f>"201511029374"</f>
        <v>201511029374</v>
      </c>
      <c r="C2151" t="s">
        <v>10</v>
      </c>
    </row>
    <row r="2152" spans="1:3" ht="15">
      <c r="A2152">
        <v>2146</v>
      </c>
      <c r="B2152" t="str">
        <f>"00865376"</f>
        <v>00865376</v>
      </c>
      <c r="C2152" t="s">
        <v>6</v>
      </c>
    </row>
    <row r="2153" spans="1:3" ht="15">
      <c r="A2153">
        <v>2147</v>
      </c>
      <c r="B2153" t="str">
        <f>"00594409"</f>
        <v>00594409</v>
      </c>
      <c r="C2153" t="s">
        <v>6</v>
      </c>
    </row>
    <row r="2154" spans="1:3" ht="15">
      <c r="A2154">
        <v>2148</v>
      </c>
      <c r="B2154" t="str">
        <f>"00120330"</f>
        <v>00120330</v>
      </c>
      <c r="C2154" t="s">
        <v>6</v>
      </c>
    </row>
    <row r="2155" spans="1:3" ht="15">
      <c r="A2155">
        <v>2149</v>
      </c>
      <c r="B2155" t="str">
        <f>"00548744"</f>
        <v>00548744</v>
      </c>
      <c r="C2155" t="s">
        <v>6</v>
      </c>
    </row>
    <row r="2156" spans="1:3" ht="15">
      <c r="A2156">
        <v>2150</v>
      </c>
      <c r="B2156" t="str">
        <f>"00584868"</f>
        <v>00584868</v>
      </c>
      <c r="C2156" t="s">
        <v>6</v>
      </c>
    </row>
    <row r="2157" spans="1:3" ht="15">
      <c r="A2157">
        <v>2151</v>
      </c>
      <c r="B2157" t="str">
        <f>"201402012334"</f>
        <v>201402012334</v>
      </c>
      <c r="C2157" t="s">
        <v>6</v>
      </c>
    </row>
    <row r="2158" spans="1:3" ht="15">
      <c r="A2158">
        <v>2152</v>
      </c>
      <c r="B2158" t="str">
        <f>"00600006"</f>
        <v>00600006</v>
      </c>
      <c r="C2158" t="s">
        <v>6</v>
      </c>
    </row>
    <row r="2159" spans="1:3" ht="15">
      <c r="A2159">
        <v>2153</v>
      </c>
      <c r="B2159" t="str">
        <f>"00593484"</f>
        <v>00593484</v>
      </c>
      <c r="C2159" t="s">
        <v>6</v>
      </c>
    </row>
    <row r="2160" spans="1:3" ht="15">
      <c r="A2160">
        <v>2154</v>
      </c>
      <c r="B2160" t="str">
        <f>"00605296"</f>
        <v>00605296</v>
      </c>
      <c r="C2160" t="s">
        <v>6</v>
      </c>
    </row>
    <row r="2161" spans="1:3" ht="15">
      <c r="A2161">
        <v>2155</v>
      </c>
      <c r="B2161" t="str">
        <f>"00581257"</f>
        <v>00581257</v>
      </c>
      <c r="C2161" t="s">
        <v>6</v>
      </c>
    </row>
    <row r="2162" spans="1:3" ht="15">
      <c r="A2162">
        <v>2156</v>
      </c>
      <c r="B2162" t="str">
        <f>"00531496"</f>
        <v>00531496</v>
      </c>
      <c r="C2162" t="s">
        <v>6</v>
      </c>
    </row>
    <row r="2163" spans="1:3" ht="15">
      <c r="A2163">
        <v>2157</v>
      </c>
      <c r="B2163" t="str">
        <f>"00804745"</f>
        <v>00804745</v>
      </c>
      <c r="C2163" t="s">
        <v>6</v>
      </c>
    </row>
    <row r="2164" spans="1:3" ht="15">
      <c r="A2164">
        <v>2158</v>
      </c>
      <c r="B2164" t="str">
        <f>"00864391"</f>
        <v>00864391</v>
      </c>
      <c r="C2164" t="s">
        <v>6</v>
      </c>
    </row>
    <row r="2165" spans="1:3" ht="15">
      <c r="A2165">
        <v>2159</v>
      </c>
      <c r="B2165" t="str">
        <f>"00233952"</f>
        <v>00233952</v>
      </c>
      <c r="C2165" t="s">
        <v>6</v>
      </c>
    </row>
    <row r="2166" spans="1:3" ht="15">
      <c r="A2166">
        <v>2160</v>
      </c>
      <c r="B2166" t="str">
        <f>"00435354"</f>
        <v>00435354</v>
      </c>
      <c r="C2166" t="s">
        <v>6</v>
      </c>
    </row>
    <row r="2167" spans="1:3" ht="15">
      <c r="A2167">
        <v>2161</v>
      </c>
      <c r="B2167" t="str">
        <f>"00571567"</f>
        <v>00571567</v>
      </c>
      <c r="C2167" t="s">
        <v>6</v>
      </c>
    </row>
    <row r="2168" spans="1:3" ht="15">
      <c r="A2168">
        <v>2162</v>
      </c>
      <c r="B2168" t="str">
        <f>"00584765"</f>
        <v>00584765</v>
      </c>
      <c r="C2168" t="s">
        <v>6</v>
      </c>
    </row>
    <row r="2169" spans="1:3" ht="15">
      <c r="A2169">
        <v>2163</v>
      </c>
      <c r="B2169" t="str">
        <f>"00579039"</f>
        <v>00579039</v>
      </c>
      <c r="C2169" t="s">
        <v>6</v>
      </c>
    </row>
    <row r="2170" spans="1:3" ht="15">
      <c r="A2170">
        <v>2164</v>
      </c>
      <c r="B2170" t="str">
        <f>"201511023826"</f>
        <v>201511023826</v>
      </c>
      <c r="C2170" t="s">
        <v>6</v>
      </c>
    </row>
    <row r="2171" spans="1:3" ht="15">
      <c r="A2171">
        <v>2165</v>
      </c>
      <c r="B2171" t="str">
        <f>"00315888"</f>
        <v>00315888</v>
      </c>
      <c r="C2171" t="s">
        <v>6</v>
      </c>
    </row>
    <row r="2172" spans="1:3" ht="15">
      <c r="A2172">
        <v>2166</v>
      </c>
      <c r="B2172" t="str">
        <f>"00621066"</f>
        <v>00621066</v>
      </c>
      <c r="C2172" t="s">
        <v>6</v>
      </c>
    </row>
    <row r="2173" spans="1:3" ht="15">
      <c r="A2173">
        <v>2167</v>
      </c>
      <c r="B2173" t="str">
        <f>"00126467"</f>
        <v>00126467</v>
      </c>
      <c r="C2173" t="s">
        <v>6</v>
      </c>
    </row>
    <row r="2174" spans="1:3" ht="15">
      <c r="A2174">
        <v>2168</v>
      </c>
      <c r="B2174" t="str">
        <f>"201301000026"</f>
        <v>201301000026</v>
      </c>
      <c r="C2174" t="s">
        <v>6</v>
      </c>
    </row>
    <row r="2175" spans="1:3" ht="15">
      <c r="A2175">
        <v>2169</v>
      </c>
      <c r="B2175" t="str">
        <f>"00627945"</f>
        <v>00627945</v>
      </c>
      <c r="C2175" t="s">
        <v>6</v>
      </c>
    </row>
    <row r="2176" spans="1:3" ht="15">
      <c r="A2176">
        <v>2170</v>
      </c>
      <c r="B2176" t="str">
        <f>"00656649"</f>
        <v>00656649</v>
      </c>
      <c r="C2176" t="s">
        <v>6</v>
      </c>
    </row>
    <row r="2177" spans="1:3" ht="15">
      <c r="A2177">
        <v>2171</v>
      </c>
      <c r="B2177" t="str">
        <f>"00123521"</f>
        <v>00123521</v>
      </c>
      <c r="C2177" t="s">
        <v>6</v>
      </c>
    </row>
    <row r="2178" spans="1:3" ht="15">
      <c r="A2178">
        <v>2172</v>
      </c>
      <c r="B2178" t="str">
        <f>"00502734"</f>
        <v>00502734</v>
      </c>
      <c r="C2178" t="s">
        <v>6</v>
      </c>
    </row>
    <row r="2179" spans="1:3" ht="15">
      <c r="A2179">
        <v>2173</v>
      </c>
      <c r="B2179" t="str">
        <f>"00079548"</f>
        <v>00079548</v>
      </c>
      <c r="C2179" t="s">
        <v>6</v>
      </c>
    </row>
    <row r="2180" spans="1:3" ht="15">
      <c r="A2180">
        <v>2174</v>
      </c>
      <c r="B2180" t="str">
        <f>"00504726"</f>
        <v>00504726</v>
      </c>
      <c r="C2180" t="s">
        <v>6</v>
      </c>
    </row>
    <row r="2181" spans="1:3" ht="15">
      <c r="A2181">
        <v>2175</v>
      </c>
      <c r="B2181" t="str">
        <f>"201402000376"</f>
        <v>201402000376</v>
      </c>
      <c r="C2181" t="s">
        <v>10</v>
      </c>
    </row>
    <row r="2182" spans="1:3" ht="15">
      <c r="A2182">
        <v>2176</v>
      </c>
      <c r="B2182" t="str">
        <f>"00715784"</f>
        <v>00715784</v>
      </c>
      <c r="C2182" t="s">
        <v>6</v>
      </c>
    </row>
    <row r="2183" spans="1:3" ht="15">
      <c r="A2183">
        <v>2177</v>
      </c>
      <c r="B2183" t="str">
        <f>"00619801"</f>
        <v>00619801</v>
      </c>
      <c r="C2183" t="s">
        <v>15</v>
      </c>
    </row>
    <row r="2184" spans="1:3" ht="15">
      <c r="A2184">
        <v>2178</v>
      </c>
      <c r="B2184" t="str">
        <f>"00590774"</f>
        <v>00590774</v>
      </c>
      <c r="C2184" t="s">
        <v>6</v>
      </c>
    </row>
    <row r="2185" spans="1:3" ht="15">
      <c r="A2185">
        <v>2179</v>
      </c>
      <c r="B2185" t="str">
        <f>"00433004"</f>
        <v>00433004</v>
      </c>
      <c r="C2185" t="s">
        <v>6</v>
      </c>
    </row>
    <row r="2186" spans="1:3" ht="15">
      <c r="A2186">
        <v>2180</v>
      </c>
      <c r="B2186" t="str">
        <f>"00547718"</f>
        <v>00547718</v>
      </c>
      <c r="C2186" t="s">
        <v>6</v>
      </c>
    </row>
    <row r="2187" spans="1:3" ht="15">
      <c r="A2187">
        <v>2181</v>
      </c>
      <c r="B2187" t="str">
        <f>"00478119"</f>
        <v>00478119</v>
      </c>
      <c r="C2187" t="s">
        <v>6</v>
      </c>
    </row>
    <row r="2188" spans="1:3" ht="15">
      <c r="A2188">
        <v>2182</v>
      </c>
      <c r="B2188" t="str">
        <f>"00859641"</f>
        <v>00859641</v>
      </c>
      <c r="C2188" t="s">
        <v>6</v>
      </c>
    </row>
    <row r="2189" spans="1:3" ht="15">
      <c r="A2189">
        <v>2183</v>
      </c>
      <c r="B2189" t="str">
        <f>"00212502"</f>
        <v>00212502</v>
      </c>
      <c r="C2189" t="s">
        <v>6</v>
      </c>
    </row>
    <row r="2190" spans="1:3" ht="15">
      <c r="A2190">
        <v>2184</v>
      </c>
      <c r="B2190" t="str">
        <f>"00605363"</f>
        <v>00605363</v>
      </c>
      <c r="C2190" t="s">
        <v>7</v>
      </c>
    </row>
    <row r="2191" spans="1:3" ht="15">
      <c r="A2191">
        <v>2185</v>
      </c>
      <c r="B2191" t="str">
        <f>"00614689"</f>
        <v>00614689</v>
      </c>
      <c r="C2191" t="s">
        <v>6</v>
      </c>
    </row>
    <row r="2192" spans="1:3" ht="15">
      <c r="A2192">
        <v>2186</v>
      </c>
      <c r="B2192" t="str">
        <f>"00637723"</f>
        <v>00637723</v>
      </c>
      <c r="C2192" t="s">
        <v>6</v>
      </c>
    </row>
    <row r="2193" spans="1:3" ht="15">
      <c r="A2193">
        <v>2187</v>
      </c>
      <c r="B2193" t="str">
        <f>"00567374"</f>
        <v>00567374</v>
      </c>
      <c r="C2193" t="s">
        <v>6</v>
      </c>
    </row>
    <row r="2194" spans="1:3" ht="15">
      <c r="A2194">
        <v>2188</v>
      </c>
      <c r="B2194" t="str">
        <f>"00608509"</f>
        <v>00608509</v>
      </c>
      <c r="C2194" t="s">
        <v>6</v>
      </c>
    </row>
    <row r="2195" spans="1:3" ht="15">
      <c r="A2195">
        <v>2189</v>
      </c>
      <c r="B2195" t="str">
        <f>"00746851"</f>
        <v>00746851</v>
      </c>
      <c r="C2195" t="s">
        <v>6</v>
      </c>
    </row>
    <row r="2196" spans="1:3" ht="15">
      <c r="A2196">
        <v>2190</v>
      </c>
      <c r="B2196" t="str">
        <f>"00862523"</f>
        <v>00862523</v>
      </c>
      <c r="C2196" t="s">
        <v>6</v>
      </c>
    </row>
    <row r="2197" spans="1:3" ht="15">
      <c r="A2197">
        <v>2191</v>
      </c>
      <c r="B2197" t="str">
        <f>"00865687"</f>
        <v>00865687</v>
      </c>
      <c r="C2197" t="s">
        <v>6</v>
      </c>
    </row>
    <row r="2198" spans="1:3" ht="15">
      <c r="A2198">
        <v>2192</v>
      </c>
      <c r="B2198" t="str">
        <f>"201511010873"</f>
        <v>201511010873</v>
      </c>
      <c r="C2198" t="s">
        <v>6</v>
      </c>
    </row>
    <row r="2199" spans="1:3" ht="15">
      <c r="A2199">
        <v>2193</v>
      </c>
      <c r="B2199" t="str">
        <f>"00673602"</f>
        <v>00673602</v>
      </c>
      <c r="C2199" t="s">
        <v>6</v>
      </c>
    </row>
    <row r="2200" spans="1:3" ht="15">
      <c r="A2200">
        <v>2194</v>
      </c>
      <c r="B2200" t="str">
        <f>"00629638"</f>
        <v>00629638</v>
      </c>
      <c r="C2200" t="s">
        <v>6</v>
      </c>
    </row>
    <row r="2201" spans="1:3" ht="15">
      <c r="A2201">
        <v>2195</v>
      </c>
      <c r="B2201" t="str">
        <f>"00559969"</f>
        <v>00559969</v>
      </c>
      <c r="C2201" t="s">
        <v>6</v>
      </c>
    </row>
    <row r="2202" spans="1:3" ht="15">
      <c r="A2202">
        <v>2196</v>
      </c>
      <c r="B2202" t="str">
        <f>"00624824"</f>
        <v>00624824</v>
      </c>
      <c r="C2202" t="s">
        <v>6</v>
      </c>
    </row>
    <row r="2203" spans="1:3" ht="15">
      <c r="A2203">
        <v>2197</v>
      </c>
      <c r="B2203" t="str">
        <f>"00861866"</f>
        <v>00861866</v>
      </c>
      <c r="C2203" t="s">
        <v>6</v>
      </c>
    </row>
    <row r="2204" spans="1:3" ht="15">
      <c r="A2204">
        <v>2198</v>
      </c>
      <c r="B2204" t="str">
        <f>"200811001742"</f>
        <v>200811001742</v>
      </c>
      <c r="C2204" t="s">
        <v>6</v>
      </c>
    </row>
    <row r="2205" spans="1:3" ht="15">
      <c r="A2205">
        <v>2199</v>
      </c>
      <c r="B2205" t="str">
        <f>"201505000414"</f>
        <v>201505000414</v>
      </c>
      <c r="C2205" t="s">
        <v>6</v>
      </c>
    </row>
    <row r="2206" spans="1:3" ht="15">
      <c r="A2206">
        <v>2200</v>
      </c>
      <c r="B2206" t="str">
        <f>"00591573"</f>
        <v>00591573</v>
      </c>
      <c r="C2206" t="s">
        <v>10</v>
      </c>
    </row>
    <row r="2207" spans="1:3" ht="15">
      <c r="A2207">
        <v>2201</v>
      </c>
      <c r="B2207" t="str">
        <f>"00610916"</f>
        <v>00610916</v>
      </c>
      <c r="C2207" t="s">
        <v>6</v>
      </c>
    </row>
    <row r="2208" spans="1:3" ht="15">
      <c r="A2208">
        <v>2202</v>
      </c>
      <c r="B2208" t="str">
        <f>"00609715"</f>
        <v>00609715</v>
      </c>
      <c r="C2208" t="s">
        <v>10</v>
      </c>
    </row>
    <row r="2209" spans="1:3" ht="15">
      <c r="A2209">
        <v>2203</v>
      </c>
      <c r="B2209" t="str">
        <f>"00589788"</f>
        <v>00589788</v>
      </c>
      <c r="C2209" t="s">
        <v>6</v>
      </c>
    </row>
    <row r="2210" spans="1:3" ht="15">
      <c r="A2210">
        <v>2204</v>
      </c>
      <c r="B2210" t="str">
        <f>"00573201"</f>
        <v>00573201</v>
      </c>
      <c r="C2210" t="s">
        <v>6</v>
      </c>
    </row>
    <row r="2211" spans="1:3" ht="15">
      <c r="A2211">
        <v>2205</v>
      </c>
      <c r="B2211" t="str">
        <f>"00864230"</f>
        <v>00864230</v>
      </c>
      <c r="C2211" t="s">
        <v>8</v>
      </c>
    </row>
    <row r="2212" spans="1:3" ht="15">
      <c r="A2212">
        <v>2206</v>
      </c>
      <c r="B2212" t="str">
        <f>"00623309"</f>
        <v>00623309</v>
      </c>
      <c r="C2212" t="s">
        <v>6</v>
      </c>
    </row>
    <row r="2213" spans="1:3" ht="15">
      <c r="A2213">
        <v>2207</v>
      </c>
      <c r="B2213" t="str">
        <f>"00587859"</f>
        <v>00587859</v>
      </c>
      <c r="C2213" t="s">
        <v>6</v>
      </c>
    </row>
    <row r="2214" spans="1:3" ht="15">
      <c r="A2214">
        <v>2208</v>
      </c>
      <c r="B2214" t="str">
        <f>"00593064"</f>
        <v>00593064</v>
      </c>
      <c r="C2214" t="s">
        <v>6</v>
      </c>
    </row>
    <row r="2215" spans="1:3" ht="15">
      <c r="A2215">
        <v>2209</v>
      </c>
      <c r="B2215" t="str">
        <f>"00566657"</f>
        <v>00566657</v>
      </c>
      <c r="C2215" t="s">
        <v>6</v>
      </c>
    </row>
    <row r="2216" spans="1:3" ht="15">
      <c r="A2216">
        <v>2210</v>
      </c>
      <c r="B2216" t="str">
        <f>"00609998"</f>
        <v>00609998</v>
      </c>
      <c r="C2216" t="s">
        <v>16</v>
      </c>
    </row>
    <row r="2217" spans="1:3" ht="15">
      <c r="A2217">
        <v>2211</v>
      </c>
      <c r="B2217" t="str">
        <f>"00150723"</f>
        <v>00150723</v>
      </c>
      <c r="C2217" t="s">
        <v>6</v>
      </c>
    </row>
    <row r="2218" spans="1:3" ht="15">
      <c r="A2218">
        <v>2212</v>
      </c>
      <c r="B2218" t="str">
        <f>"00162923"</f>
        <v>00162923</v>
      </c>
      <c r="C2218" t="s">
        <v>10</v>
      </c>
    </row>
    <row r="2219" spans="1:3" ht="15">
      <c r="A2219">
        <v>2213</v>
      </c>
      <c r="B2219" t="str">
        <f>"00559754"</f>
        <v>00559754</v>
      </c>
      <c r="C2219" t="s">
        <v>6</v>
      </c>
    </row>
    <row r="2220" spans="1:3" ht="15">
      <c r="A2220">
        <v>2214</v>
      </c>
      <c r="B2220" t="str">
        <f>"00603528"</f>
        <v>00603528</v>
      </c>
      <c r="C2220" t="s">
        <v>10</v>
      </c>
    </row>
    <row r="2221" spans="1:3" ht="15">
      <c r="A2221">
        <v>2215</v>
      </c>
      <c r="B2221" t="str">
        <f>"00644982"</f>
        <v>00644982</v>
      </c>
      <c r="C2221" t="s">
        <v>10</v>
      </c>
    </row>
    <row r="2222" spans="1:3" ht="15">
      <c r="A2222">
        <v>2216</v>
      </c>
      <c r="B2222" t="str">
        <f>"200801004869"</f>
        <v>200801004869</v>
      </c>
      <c r="C2222" t="s">
        <v>7</v>
      </c>
    </row>
    <row r="2223" spans="1:3" ht="15">
      <c r="A2223">
        <v>2217</v>
      </c>
      <c r="B2223" t="str">
        <f>"00865156"</f>
        <v>00865156</v>
      </c>
      <c r="C2223" t="s">
        <v>6</v>
      </c>
    </row>
    <row r="2224" spans="1:3" ht="15">
      <c r="A2224">
        <v>2218</v>
      </c>
      <c r="B2224" t="str">
        <f>"00857526"</f>
        <v>00857526</v>
      </c>
      <c r="C2224" t="s">
        <v>6</v>
      </c>
    </row>
    <row r="2225" spans="1:3" ht="15">
      <c r="A2225">
        <v>2219</v>
      </c>
      <c r="B2225" t="str">
        <f>"00428435"</f>
        <v>00428435</v>
      </c>
      <c r="C2225" t="s">
        <v>6</v>
      </c>
    </row>
    <row r="2226" spans="1:3" ht="15">
      <c r="A2226">
        <v>2220</v>
      </c>
      <c r="B2226" t="str">
        <f>"00571083"</f>
        <v>00571083</v>
      </c>
      <c r="C2226" t="s">
        <v>6</v>
      </c>
    </row>
    <row r="2227" spans="1:3" ht="15">
      <c r="A2227">
        <v>2221</v>
      </c>
      <c r="B2227" t="str">
        <f>"00513642"</f>
        <v>00513642</v>
      </c>
      <c r="C2227" t="s">
        <v>15</v>
      </c>
    </row>
    <row r="2228" spans="1:3" ht="15">
      <c r="A2228">
        <v>2222</v>
      </c>
      <c r="B2228" t="str">
        <f>"00223985"</f>
        <v>00223985</v>
      </c>
      <c r="C2228" t="s">
        <v>6</v>
      </c>
    </row>
    <row r="2229" spans="1:3" ht="15">
      <c r="A2229">
        <v>2223</v>
      </c>
      <c r="B2229" t="str">
        <f>"00484404"</f>
        <v>00484404</v>
      </c>
      <c r="C2229" t="s">
        <v>6</v>
      </c>
    </row>
    <row r="2230" spans="1:3" ht="15">
      <c r="A2230">
        <v>2224</v>
      </c>
      <c r="B2230" t="str">
        <f>"00613356"</f>
        <v>00613356</v>
      </c>
      <c r="C2230" t="s">
        <v>7</v>
      </c>
    </row>
    <row r="2231" spans="1:3" ht="15">
      <c r="A2231">
        <v>2225</v>
      </c>
      <c r="B2231" t="str">
        <f>"00472603"</f>
        <v>00472603</v>
      </c>
      <c r="C2231" t="s">
        <v>6</v>
      </c>
    </row>
    <row r="2232" spans="1:3" ht="15">
      <c r="A2232">
        <v>2226</v>
      </c>
      <c r="B2232" t="str">
        <f>"00526147"</f>
        <v>00526147</v>
      </c>
      <c r="C2232" t="s">
        <v>6</v>
      </c>
    </row>
    <row r="2233" spans="1:3" ht="15">
      <c r="A2233">
        <v>2227</v>
      </c>
      <c r="B2233" t="str">
        <f>"00269267"</f>
        <v>00269267</v>
      </c>
      <c r="C2233" t="s">
        <v>9</v>
      </c>
    </row>
    <row r="2234" spans="1:3" ht="15">
      <c r="A2234">
        <v>2228</v>
      </c>
      <c r="B2234" t="str">
        <f>"00566669"</f>
        <v>00566669</v>
      </c>
      <c r="C2234" t="s">
        <v>6</v>
      </c>
    </row>
    <row r="2235" spans="1:3" ht="15">
      <c r="A2235">
        <v>2229</v>
      </c>
      <c r="B2235" t="str">
        <f>"00582103"</f>
        <v>00582103</v>
      </c>
      <c r="C2235" t="s">
        <v>6</v>
      </c>
    </row>
    <row r="2236" spans="1:3" ht="15">
      <c r="A2236">
        <v>2230</v>
      </c>
      <c r="B2236" t="str">
        <f>"201511034760"</f>
        <v>201511034760</v>
      </c>
      <c r="C2236" t="s">
        <v>6</v>
      </c>
    </row>
    <row r="2237" spans="1:3" ht="15">
      <c r="A2237">
        <v>2231</v>
      </c>
      <c r="B2237" t="str">
        <f>"00855766"</f>
        <v>00855766</v>
      </c>
      <c r="C2237" t="s">
        <v>6</v>
      </c>
    </row>
    <row r="2238" spans="1:3" ht="15">
      <c r="A2238">
        <v>2232</v>
      </c>
      <c r="B2238" t="str">
        <f>"00644700"</f>
        <v>00644700</v>
      </c>
      <c r="C2238" t="s">
        <v>6</v>
      </c>
    </row>
    <row r="2239" spans="1:3" ht="15">
      <c r="A2239">
        <v>2233</v>
      </c>
      <c r="B2239" t="str">
        <f>"00863014"</f>
        <v>00863014</v>
      </c>
      <c r="C2239" t="s">
        <v>10</v>
      </c>
    </row>
    <row r="2240" spans="1:3" ht="15">
      <c r="A2240">
        <v>2234</v>
      </c>
      <c r="B2240" t="str">
        <f>"00629460"</f>
        <v>00629460</v>
      </c>
      <c r="C2240" t="s">
        <v>6</v>
      </c>
    </row>
    <row r="2241" spans="1:3" ht="15">
      <c r="A2241">
        <v>2235</v>
      </c>
      <c r="B2241" t="str">
        <f>"00612738"</f>
        <v>00612738</v>
      </c>
      <c r="C2241" t="s">
        <v>6</v>
      </c>
    </row>
    <row r="2242" spans="1:3" ht="15">
      <c r="A2242">
        <v>2236</v>
      </c>
      <c r="B2242" t="str">
        <f>"00179372"</f>
        <v>00179372</v>
      </c>
      <c r="C2242" t="s">
        <v>7</v>
      </c>
    </row>
    <row r="2243" spans="1:3" ht="15">
      <c r="A2243">
        <v>2237</v>
      </c>
      <c r="B2243" t="str">
        <f>"00642854"</f>
        <v>00642854</v>
      </c>
      <c r="C2243" t="s">
        <v>6</v>
      </c>
    </row>
    <row r="2244" spans="1:3" ht="15">
      <c r="A2244">
        <v>2238</v>
      </c>
      <c r="B2244" t="str">
        <f>"00858367"</f>
        <v>00858367</v>
      </c>
      <c r="C2244" t="s">
        <v>6</v>
      </c>
    </row>
    <row r="2245" spans="1:3" ht="15">
      <c r="A2245">
        <v>2239</v>
      </c>
      <c r="B2245" t="str">
        <f>"00617772"</f>
        <v>00617772</v>
      </c>
      <c r="C2245" t="s">
        <v>6</v>
      </c>
    </row>
    <row r="2246" spans="1:3" ht="15">
      <c r="A2246">
        <v>2240</v>
      </c>
      <c r="B2246" t="str">
        <f>"200802008389"</f>
        <v>200802008389</v>
      </c>
      <c r="C2246" t="s">
        <v>6</v>
      </c>
    </row>
    <row r="2247" spans="1:3" ht="15">
      <c r="A2247">
        <v>2241</v>
      </c>
      <c r="B2247" t="str">
        <f>"00642559"</f>
        <v>00642559</v>
      </c>
      <c r="C2247" t="s">
        <v>6</v>
      </c>
    </row>
    <row r="2248" spans="1:3" ht="15">
      <c r="A2248">
        <v>2242</v>
      </c>
      <c r="B2248" t="str">
        <f>"00520499"</f>
        <v>00520499</v>
      </c>
      <c r="C2248" t="s">
        <v>6</v>
      </c>
    </row>
    <row r="2249" spans="1:3" ht="15">
      <c r="A2249">
        <v>2243</v>
      </c>
      <c r="B2249" t="str">
        <f>"00856114"</f>
        <v>00856114</v>
      </c>
      <c r="C2249" t="s">
        <v>11</v>
      </c>
    </row>
    <row r="2250" spans="1:3" ht="15">
      <c r="A2250">
        <v>2244</v>
      </c>
      <c r="B2250" t="str">
        <f>"00861591"</f>
        <v>00861591</v>
      </c>
      <c r="C2250" t="s">
        <v>6</v>
      </c>
    </row>
    <row r="2251" spans="1:3" ht="15">
      <c r="A2251">
        <v>2245</v>
      </c>
      <c r="B2251" t="str">
        <f>"00108894"</f>
        <v>00108894</v>
      </c>
      <c r="C2251" t="s">
        <v>6</v>
      </c>
    </row>
    <row r="2252" spans="1:3" ht="15">
      <c r="A2252">
        <v>2246</v>
      </c>
      <c r="B2252" t="str">
        <f>"00628257"</f>
        <v>00628257</v>
      </c>
      <c r="C2252" t="s">
        <v>7</v>
      </c>
    </row>
    <row r="2253" spans="1:3" ht="15">
      <c r="A2253">
        <v>2247</v>
      </c>
      <c r="B2253" t="str">
        <f>"00516632"</f>
        <v>00516632</v>
      </c>
      <c r="C2253" t="s">
        <v>6</v>
      </c>
    </row>
    <row r="2254" spans="1:3" ht="15">
      <c r="A2254">
        <v>2248</v>
      </c>
      <c r="B2254" t="str">
        <f>"00862866"</f>
        <v>00862866</v>
      </c>
      <c r="C2254" t="s">
        <v>6</v>
      </c>
    </row>
    <row r="2255" spans="1:3" ht="15">
      <c r="A2255">
        <v>2249</v>
      </c>
      <c r="B2255" t="str">
        <f>"00522460"</f>
        <v>00522460</v>
      </c>
      <c r="C2255" t="s">
        <v>9</v>
      </c>
    </row>
    <row r="2256" spans="1:3" ht="15">
      <c r="A2256">
        <v>2250</v>
      </c>
      <c r="B2256" t="str">
        <f>"00672601"</f>
        <v>00672601</v>
      </c>
      <c r="C2256" t="s">
        <v>6</v>
      </c>
    </row>
    <row r="2257" spans="1:3" ht="15">
      <c r="A2257">
        <v>2251</v>
      </c>
      <c r="B2257" t="str">
        <f>"201604001061"</f>
        <v>201604001061</v>
      </c>
      <c r="C2257" t="s">
        <v>9</v>
      </c>
    </row>
    <row r="2258" spans="1:3" ht="15">
      <c r="A2258">
        <v>2252</v>
      </c>
      <c r="B2258" t="str">
        <f>"00855596"</f>
        <v>00855596</v>
      </c>
      <c r="C2258" t="s">
        <v>11</v>
      </c>
    </row>
    <row r="2259" spans="1:3" ht="15">
      <c r="A2259">
        <v>2253</v>
      </c>
      <c r="B2259" t="str">
        <f>"00634791"</f>
        <v>00634791</v>
      </c>
      <c r="C2259" t="s">
        <v>6</v>
      </c>
    </row>
    <row r="2260" spans="1:3" ht="15">
      <c r="A2260">
        <v>2254</v>
      </c>
      <c r="B2260" t="str">
        <f>"201406015859"</f>
        <v>201406015859</v>
      </c>
      <c r="C2260" t="s">
        <v>6</v>
      </c>
    </row>
    <row r="2261" spans="1:3" ht="15">
      <c r="A2261">
        <v>2255</v>
      </c>
      <c r="B2261" t="str">
        <f>"00574413"</f>
        <v>00574413</v>
      </c>
      <c r="C2261" t="s">
        <v>6</v>
      </c>
    </row>
    <row r="2262" spans="1:3" ht="15">
      <c r="A2262">
        <v>2256</v>
      </c>
      <c r="B2262" t="str">
        <f>"00118621"</f>
        <v>00118621</v>
      </c>
      <c r="C2262" t="s">
        <v>6</v>
      </c>
    </row>
    <row r="2263" spans="1:3" ht="15">
      <c r="A2263">
        <v>2257</v>
      </c>
      <c r="B2263" t="str">
        <f>"00864278"</f>
        <v>00864278</v>
      </c>
      <c r="C2263" t="s">
        <v>6</v>
      </c>
    </row>
    <row r="2264" spans="1:3" ht="15">
      <c r="A2264">
        <v>2258</v>
      </c>
      <c r="B2264" t="str">
        <f>"00334014"</f>
        <v>00334014</v>
      </c>
      <c r="C2264" t="s">
        <v>6</v>
      </c>
    </row>
    <row r="2265" spans="1:3" ht="15">
      <c r="A2265">
        <v>2259</v>
      </c>
      <c r="B2265" t="str">
        <f>"00595697"</f>
        <v>00595697</v>
      </c>
      <c r="C2265" t="s">
        <v>6</v>
      </c>
    </row>
    <row r="2266" spans="1:3" ht="15">
      <c r="A2266">
        <v>2260</v>
      </c>
      <c r="B2266" t="str">
        <f>"00592498"</f>
        <v>00592498</v>
      </c>
      <c r="C2266" t="s">
        <v>6</v>
      </c>
    </row>
    <row r="2267" spans="1:3" ht="15">
      <c r="A2267">
        <v>2261</v>
      </c>
      <c r="B2267" t="str">
        <f>"00125936"</f>
        <v>00125936</v>
      </c>
      <c r="C2267" t="s">
        <v>6</v>
      </c>
    </row>
    <row r="2268" spans="1:3" ht="15">
      <c r="A2268">
        <v>2262</v>
      </c>
      <c r="B2268" t="str">
        <f>"00864976"</f>
        <v>00864976</v>
      </c>
      <c r="C2268" t="s">
        <v>6</v>
      </c>
    </row>
    <row r="2269" spans="1:3" ht="15">
      <c r="A2269">
        <v>2263</v>
      </c>
      <c r="B2269" t="str">
        <f>"00574688"</f>
        <v>00574688</v>
      </c>
      <c r="C2269" t="s">
        <v>6</v>
      </c>
    </row>
    <row r="2270" spans="1:3" ht="15">
      <c r="A2270">
        <v>2264</v>
      </c>
      <c r="B2270" t="str">
        <f>"00581426"</f>
        <v>00581426</v>
      </c>
      <c r="C2270" t="s">
        <v>6</v>
      </c>
    </row>
    <row r="2271" spans="1:3" ht="15">
      <c r="A2271">
        <v>2265</v>
      </c>
      <c r="B2271" t="str">
        <f>"00811978"</f>
        <v>00811978</v>
      </c>
      <c r="C2271" t="s">
        <v>9</v>
      </c>
    </row>
    <row r="2272" spans="1:3" ht="15">
      <c r="A2272">
        <v>2266</v>
      </c>
      <c r="B2272" t="str">
        <f>"00638338"</f>
        <v>00638338</v>
      </c>
      <c r="C2272" t="s">
        <v>6</v>
      </c>
    </row>
    <row r="2273" spans="1:3" ht="15">
      <c r="A2273">
        <v>2267</v>
      </c>
      <c r="B2273" t="str">
        <f>"00649286"</f>
        <v>00649286</v>
      </c>
      <c r="C2273" t="s">
        <v>7</v>
      </c>
    </row>
    <row r="2274" spans="1:3" ht="15">
      <c r="A2274">
        <v>2268</v>
      </c>
      <c r="B2274" t="str">
        <f>"00614395"</f>
        <v>00614395</v>
      </c>
      <c r="C2274" t="s">
        <v>7</v>
      </c>
    </row>
    <row r="2275" spans="1:3" ht="15">
      <c r="A2275">
        <v>2269</v>
      </c>
      <c r="B2275" t="str">
        <f>"00521571"</f>
        <v>00521571</v>
      </c>
      <c r="C2275" t="s">
        <v>6</v>
      </c>
    </row>
    <row r="2276" spans="1:3" ht="15">
      <c r="A2276">
        <v>2270</v>
      </c>
      <c r="B2276" t="str">
        <f>"00575939"</f>
        <v>00575939</v>
      </c>
      <c r="C2276" t="s">
        <v>6</v>
      </c>
    </row>
    <row r="2277" spans="1:3" ht="15">
      <c r="A2277">
        <v>2271</v>
      </c>
      <c r="B2277" t="str">
        <f>"00111461"</f>
        <v>00111461</v>
      </c>
      <c r="C2277" t="s">
        <v>6</v>
      </c>
    </row>
    <row r="2278" spans="1:3" ht="15">
      <c r="A2278">
        <v>2272</v>
      </c>
      <c r="B2278" t="str">
        <f>"00210128"</f>
        <v>00210128</v>
      </c>
      <c r="C2278" t="s">
        <v>6</v>
      </c>
    </row>
    <row r="2279" spans="1:3" ht="15">
      <c r="A2279">
        <v>2273</v>
      </c>
      <c r="B2279" t="str">
        <f>"00616170"</f>
        <v>00616170</v>
      </c>
      <c r="C2279" t="s">
        <v>6</v>
      </c>
    </row>
    <row r="2280" spans="1:3" ht="15">
      <c r="A2280">
        <v>2274</v>
      </c>
      <c r="B2280" t="str">
        <f>"00147637"</f>
        <v>00147637</v>
      </c>
      <c r="C2280" t="s">
        <v>6</v>
      </c>
    </row>
    <row r="2281" spans="1:3" ht="15">
      <c r="A2281">
        <v>2275</v>
      </c>
      <c r="B2281" t="str">
        <f>"00637688"</f>
        <v>00637688</v>
      </c>
      <c r="C2281" t="s">
        <v>6</v>
      </c>
    </row>
    <row r="2282" spans="1:3" ht="15">
      <c r="A2282">
        <v>2276</v>
      </c>
      <c r="B2282" t="str">
        <f>"00839385"</f>
        <v>00839385</v>
      </c>
      <c r="C2282" t="s">
        <v>6</v>
      </c>
    </row>
    <row r="2283" spans="1:3" ht="15">
      <c r="A2283">
        <v>2277</v>
      </c>
      <c r="B2283" t="str">
        <f>"00860094"</f>
        <v>00860094</v>
      </c>
      <c r="C2283" t="s">
        <v>6</v>
      </c>
    </row>
    <row r="2284" spans="1:3" ht="15">
      <c r="A2284">
        <v>2278</v>
      </c>
      <c r="B2284" t="str">
        <f>"00589601"</f>
        <v>00589601</v>
      </c>
      <c r="C2284" t="s">
        <v>7</v>
      </c>
    </row>
    <row r="2285" spans="1:3" ht="15">
      <c r="A2285">
        <v>2279</v>
      </c>
      <c r="B2285" t="str">
        <f>"00864375"</f>
        <v>00864375</v>
      </c>
      <c r="C2285" t="s">
        <v>9</v>
      </c>
    </row>
    <row r="2286" spans="1:3" ht="15">
      <c r="A2286">
        <v>2280</v>
      </c>
      <c r="B2286" t="str">
        <f>"00567661"</f>
        <v>00567661</v>
      </c>
      <c r="C2286" t="s">
        <v>6</v>
      </c>
    </row>
    <row r="2287" spans="1:3" ht="15">
      <c r="A2287">
        <v>2281</v>
      </c>
      <c r="B2287" t="str">
        <f>"00003741"</f>
        <v>00003741</v>
      </c>
      <c r="C2287" t="s">
        <v>6</v>
      </c>
    </row>
    <row r="2288" spans="1:3" ht="15">
      <c r="A2288">
        <v>2282</v>
      </c>
      <c r="B2288" t="str">
        <f>"00569991"</f>
        <v>00569991</v>
      </c>
      <c r="C2288" t="s">
        <v>6</v>
      </c>
    </row>
    <row r="2289" spans="1:3" ht="15">
      <c r="A2289">
        <v>2283</v>
      </c>
      <c r="B2289" t="str">
        <f>"00864504"</f>
        <v>00864504</v>
      </c>
      <c r="C2289" t="s">
        <v>6</v>
      </c>
    </row>
    <row r="2290" spans="1:3" ht="15">
      <c r="A2290">
        <v>2284</v>
      </c>
      <c r="B2290" t="str">
        <f>"00647939"</f>
        <v>00647939</v>
      </c>
      <c r="C2290" t="s">
        <v>6</v>
      </c>
    </row>
    <row r="2291" spans="1:3" ht="15">
      <c r="A2291">
        <v>2285</v>
      </c>
      <c r="B2291" t="str">
        <f>"00595828"</f>
        <v>00595828</v>
      </c>
      <c r="C2291" t="s">
        <v>6</v>
      </c>
    </row>
    <row r="2292" spans="1:3" ht="15">
      <c r="A2292">
        <v>2286</v>
      </c>
      <c r="B2292" t="str">
        <f>"00573363"</f>
        <v>00573363</v>
      </c>
      <c r="C2292" t="s">
        <v>6</v>
      </c>
    </row>
    <row r="2293" spans="1:3" ht="15">
      <c r="A2293">
        <v>2287</v>
      </c>
      <c r="B2293" t="str">
        <f>"00863456"</f>
        <v>00863456</v>
      </c>
      <c r="C2293" t="s">
        <v>11</v>
      </c>
    </row>
    <row r="2294" spans="1:3" ht="15">
      <c r="A2294">
        <v>2288</v>
      </c>
      <c r="B2294" t="str">
        <f>"00864121"</f>
        <v>00864121</v>
      </c>
      <c r="C2294" t="s">
        <v>6</v>
      </c>
    </row>
    <row r="2295" spans="1:3" ht="15">
      <c r="A2295">
        <v>2289</v>
      </c>
      <c r="B2295" t="str">
        <f>"201604004892"</f>
        <v>201604004892</v>
      </c>
      <c r="C2295" t="s">
        <v>6</v>
      </c>
    </row>
    <row r="2296" spans="1:3" ht="15">
      <c r="A2296">
        <v>2290</v>
      </c>
      <c r="B2296" t="str">
        <f>"00860756"</f>
        <v>00860756</v>
      </c>
      <c r="C2296" t="s">
        <v>9</v>
      </c>
    </row>
    <row r="2297" spans="1:3" ht="15">
      <c r="A2297">
        <v>2291</v>
      </c>
      <c r="B2297" t="str">
        <f>"201502000975"</f>
        <v>201502000975</v>
      </c>
      <c r="C2297" t="s">
        <v>6</v>
      </c>
    </row>
    <row r="2298" spans="1:3" ht="15">
      <c r="A2298">
        <v>2292</v>
      </c>
      <c r="B2298" t="str">
        <f>"00592303"</f>
        <v>00592303</v>
      </c>
      <c r="C2298" t="s">
        <v>8</v>
      </c>
    </row>
    <row r="2299" spans="1:3" ht="15">
      <c r="A2299">
        <v>2293</v>
      </c>
      <c r="B2299" t="str">
        <f>"00857846"</f>
        <v>00857846</v>
      </c>
      <c r="C2299" t="s">
        <v>6</v>
      </c>
    </row>
    <row r="2300" spans="1:3" ht="15">
      <c r="A2300">
        <v>2294</v>
      </c>
      <c r="B2300" t="str">
        <f>"00596294"</f>
        <v>00596294</v>
      </c>
      <c r="C2300" t="s">
        <v>6</v>
      </c>
    </row>
    <row r="2301" spans="1:3" ht="15">
      <c r="A2301">
        <v>2295</v>
      </c>
      <c r="B2301" t="str">
        <f>"00857395"</f>
        <v>00857395</v>
      </c>
      <c r="C2301" t="s">
        <v>9</v>
      </c>
    </row>
    <row r="2302" spans="1:3" ht="15">
      <c r="A2302">
        <v>2296</v>
      </c>
      <c r="B2302" t="str">
        <f>"00581316"</f>
        <v>00581316</v>
      </c>
      <c r="C2302" t="s">
        <v>6</v>
      </c>
    </row>
    <row r="2303" spans="1:3" ht="15">
      <c r="A2303">
        <v>2297</v>
      </c>
      <c r="B2303" t="str">
        <f>"00647920"</f>
        <v>00647920</v>
      </c>
      <c r="C2303" t="s">
        <v>6</v>
      </c>
    </row>
    <row r="2304" spans="1:3" ht="15">
      <c r="A2304">
        <v>2298</v>
      </c>
      <c r="B2304" t="str">
        <f>"00339969"</f>
        <v>00339969</v>
      </c>
      <c r="C2304" t="s">
        <v>10</v>
      </c>
    </row>
    <row r="2305" spans="1:3" ht="15">
      <c r="A2305">
        <v>2299</v>
      </c>
      <c r="B2305" t="str">
        <f>"00528608"</f>
        <v>00528608</v>
      </c>
      <c r="C2305" t="s">
        <v>6</v>
      </c>
    </row>
    <row r="2306" spans="1:3" ht="15">
      <c r="A2306">
        <v>2300</v>
      </c>
      <c r="B2306" t="str">
        <f>"00516708"</f>
        <v>00516708</v>
      </c>
      <c r="C2306" t="s">
        <v>7</v>
      </c>
    </row>
    <row r="2307" spans="1:3" ht="15">
      <c r="A2307">
        <v>2301</v>
      </c>
      <c r="B2307" t="str">
        <f>"00346324"</f>
        <v>00346324</v>
      </c>
      <c r="C2307" t="s">
        <v>6</v>
      </c>
    </row>
    <row r="2308" spans="1:3" ht="15">
      <c r="A2308">
        <v>2302</v>
      </c>
      <c r="B2308" t="str">
        <f>"00598899"</f>
        <v>00598899</v>
      </c>
      <c r="C2308" t="s">
        <v>6</v>
      </c>
    </row>
    <row r="2309" spans="1:3" ht="15">
      <c r="A2309">
        <v>2303</v>
      </c>
      <c r="B2309" t="str">
        <f>"00855241"</f>
        <v>00855241</v>
      </c>
      <c r="C2309" t="s">
        <v>6</v>
      </c>
    </row>
    <row r="2310" spans="1:3" ht="15">
      <c r="A2310">
        <v>2304</v>
      </c>
      <c r="B2310" t="str">
        <f>"00566376"</f>
        <v>00566376</v>
      </c>
      <c r="C2310" t="s">
        <v>6</v>
      </c>
    </row>
    <row r="2311" spans="1:3" ht="15">
      <c r="A2311">
        <v>2305</v>
      </c>
      <c r="B2311" t="str">
        <f>"00859723"</f>
        <v>00859723</v>
      </c>
      <c r="C2311" t="s">
        <v>6</v>
      </c>
    </row>
    <row r="2312" spans="1:3" ht="15">
      <c r="A2312">
        <v>2306</v>
      </c>
      <c r="B2312" t="str">
        <f>"00495644"</f>
        <v>00495644</v>
      </c>
      <c r="C2312" t="s">
        <v>6</v>
      </c>
    </row>
    <row r="2313" spans="1:3" ht="15">
      <c r="A2313">
        <v>2307</v>
      </c>
      <c r="B2313" t="str">
        <f>"00579087"</f>
        <v>00579087</v>
      </c>
      <c r="C2313" t="s">
        <v>6</v>
      </c>
    </row>
    <row r="2314" spans="1:3" ht="15">
      <c r="A2314">
        <v>2308</v>
      </c>
      <c r="B2314" t="str">
        <f>"00856035"</f>
        <v>00856035</v>
      </c>
      <c r="C2314" t="s">
        <v>6</v>
      </c>
    </row>
    <row r="2315" spans="1:3" ht="15">
      <c r="A2315">
        <v>2309</v>
      </c>
      <c r="B2315" t="str">
        <f>"00864945"</f>
        <v>00864945</v>
      </c>
      <c r="C2315" t="s">
        <v>7</v>
      </c>
    </row>
    <row r="2316" spans="1:3" ht="15">
      <c r="A2316">
        <v>2310</v>
      </c>
      <c r="B2316" t="str">
        <f>"00598943"</f>
        <v>00598943</v>
      </c>
      <c r="C2316" t="s">
        <v>6</v>
      </c>
    </row>
    <row r="2317" spans="1:3" ht="15">
      <c r="A2317">
        <v>2311</v>
      </c>
      <c r="B2317" t="str">
        <f>"00636115"</f>
        <v>00636115</v>
      </c>
      <c r="C2317" t="s">
        <v>7</v>
      </c>
    </row>
    <row r="2318" spans="1:3" ht="15">
      <c r="A2318">
        <v>2312</v>
      </c>
      <c r="B2318" t="str">
        <f>"00627921"</f>
        <v>00627921</v>
      </c>
      <c r="C2318" t="s">
        <v>6</v>
      </c>
    </row>
    <row r="2319" spans="1:3" ht="15">
      <c r="A2319">
        <v>2313</v>
      </c>
      <c r="B2319" t="str">
        <f>"00862623"</f>
        <v>00862623</v>
      </c>
      <c r="C2319" t="s">
        <v>6</v>
      </c>
    </row>
    <row r="2320" spans="1:3" ht="15">
      <c r="A2320">
        <v>2314</v>
      </c>
      <c r="B2320" t="str">
        <f>"00864415"</f>
        <v>00864415</v>
      </c>
      <c r="C2320" t="s">
        <v>15</v>
      </c>
    </row>
    <row r="2321" spans="1:3" ht="15">
      <c r="A2321">
        <v>2315</v>
      </c>
      <c r="B2321" t="str">
        <f>"00864463"</f>
        <v>00864463</v>
      </c>
      <c r="C2321" t="s">
        <v>10</v>
      </c>
    </row>
    <row r="2322" spans="1:3" ht="15">
      <c r="A2322">
        <v>2316</v>
      </c>
      <c r="B2322" t="str">
        <f>"00807713"</f>
        <v>00807713</v>
      </c>
      <c r="C2322" t="s">
        <v>6</v>
      </c>
    </row>
    <row r="2323" spans="1:3" ht="15">
      <c r="A2323">
        <v>2317</v>
      </c>
      <c r="B2323" t="str">
        <f>"00598308"</f>
        <v>00598308</v>
      </c>
      <c r="C2323" t="s">
        <v>6</v>
      </c>
    </row>
    <row r="2324" spans="1:3" ht="15">
      <c r="A2324">
        <v>2318</v>
      </c>
      <c r="B2324" t="str">
        <f>"00568853"</f>
        <v>00568853</v>
      </c>
      <c r="C2324" t="s">
        <v>10</v>
      </c>
    </row>
    <row r="2325" spans="1:3" ht="15">
      <c r="A2325">
        <v>2319</v>
      </c>
      <c r="B2325" t="str">
        <f>"00865795"</f>
        <v>00865795</v>
      </c>
      <c r="C2325" t="s">
        <v>6</v>
      </c>
    </row>
    <row r="2326" spans="1:3" ht="15">
      <c r="A2326">
        <v>2320</v>
      </c>
      <c r="B2326" t="str">
        <f>"00132465"</f>
        <v>00132465</v>
      </c>
      <c r="C2326" t="s">
        <v>6</v>
      </c>
    </row>
    <row r="2327" spans="1:3" ht="15">
      <c r="A2327">
        <v>2321</v>
      </c>
      <c r="B2327" t="str">
        <f>"201604002432"</f>
        <v>201604002432</v>
      </c>
      <c r="C2327" t="s">
        <v>10</v>
      </c>
    </row>
    <row r="2328" spans="1:3" ht="15">
      <c r="A2328">
        <v>2322</v>
      </c>
      <c r="B2328" t="str">
        <f>"00468047"</f>
        <v>00468047</v>
      </c>
      <c r="C2328" t="s">
        <v>6</v>
      </c>
    </row>
    <row r="2329" spans="1:3" ht="15">
      <c r="A2329">
        <v>2323</v>
      </c>
      <c r="B2329" t="str">
        <f>"201412001025"</f>
        <v>201412001025</v>
      </c>
      <c r="C2329" t="s">
        <v>6</v>
      </c>
    </row>
    <row r="2330" spans="1:3" ht="15">
      <c r="A2330">
        <v>2324</v>
      </c>
      <c r="B2330" t="str">
        <f>"00503076"</f>
        <v>00503076</v>
      </c>
      <c r="C2330" t="s">
        <v>6</v>
      </c>
    </row>
    <row r="2331" spans="1:3" ht="15">
      <c r="A2331">
        <v>2325</v>
      </c>
      <c r="B2331" t="str">
        <f>"00344917"</f>
        <v>00344917</v>
      </c>
      <c r="C2331" t="s">
        <v>6</v>
      </c>
    </row>
    <row r="2332" spans="1:3" ht="15">
      <c r="A2332">
        <v>2326</v>
      </c>
      <c r="B2332" t="str">
        <f>"00787553"</f>
        <v>00787553</v>
      </c>
      <c r="C2332" t="s">
        <v>9</v>
      </c>
    </row>
    <row r="2333" spans="1:3" ht="15">
      <c r="A2333">
        <v>2327</v>
      </c>
      <c r="B2333" t="str">
        <f>"00632342"</f>
        <v>00632342</v>
      </c>
      <c r="C2333" t="s">
        <v>6</v>
      </c>
    </row>
    <row r="2334" spans="1:3" ht="15">
      <c r="A2334">
        <v>2328</v>
      </c>
      <c r="B2334" t="str">
        <f>"00600659"</f>
        <v>00600659</v>
      </c>
      <c r="C2334" t="s">
        <v>7</v>
      </c>
    </row>
    <row r="2335" spans="1:3" ht="15">
      <c r="A2335">
        <v>2329</v>
      </c>
      <c r="B2335" t="str">
        <f>"00863547"</f>
        <v>00863547</v>
      </c>
      <c r="C2335" t="s">
        <v>11</v>
      </c>
    </row>
    <row r="2336" spans="1:3" ht="15">
      <c r="A2336">
        <v>2330</v>
      </c>
      <c r="B2336" t="str">
        <f>"00573519"</f>
        <v>00573519</v>
      </c>
      <c r="C2336" t="s">
        <v>6</v>
      </c>
    </row>
    <row r="2337" spans="1:3" ht="15">
      <c r="A2337">
        <v>2331</v>
      </c>
      <c r="B2337" t="str">
        <f>"00612008"</f>
        <v>00612008</v>
      </c>
      <c r="C2337" t="s">
        <v>10</v>
      </c>
    </row>
    <row r="2338" spans="1:3" ht="15">
      <c r="A2338">
        <v>2332</v>
      </c>
      <c r="B2338" t="str">
        <f>"200805000863"</f>
        <v>200805000863</v>
      </c>
      <c r="C2338" t="s">
        <v>9</v>
      </c>
    </row>
    <row r="2339" spans="1:3" ht="15">
      <c r="A2339">
        <v>2333</v>
      </c>
      <c r="B2339" t="str">
        <f>"00566820"</f>
        <v>00566820</v>
      </c>
      <c r="C2339" t="s">
        <v>6</v>
      </c>
    </row>
    <row r="2340" spans="1:3" ht="15">
      <c r="A2340">
        <v>2334</v>
      </c>
      <c r="B2340" t="str">
        <f>"00829783"</f>
        <v>00829783</v>
      </c>
      <c r="C2340" t="s">
        <v>6</v>
      </c>
    </row>
    <row r="2341" spans="1:3" ht="15">
      <c r="A2341">
        <v>2335</v>
      </c>
      <c r="B2341" t="str">
        <f>"00132826"</f>
        <v>00132826</v>
      </c>
      <c r="C2341" t="s">
        <v>6</v>
      </c>
    </row>
    <row r="2342" spans="1:3" ht="15">
      <c r="A2342">
        <v>2336</v>
      </c>
      <c r="B2342" t="str">
        <f>"00840350"</f>
        <v>00840350</v>
      </c>
      <c r="C2342" t="s">
        <v>6</v>
      </c>
    </row>
    <row r="2343" spans="1:3" ht="15">
      <c r="A2343">
        <v>2337</v>
      </c>
      <c r="B2343" t="str">
        <f>"00558490"</f>
        <v>00558490</v>
      </c>
      <c r="C2343" t="s">
        <v>6</v>
      </c>
    </row>
    <row r="2344" spans="1:3" ht="15">
      <c r="A2344">
        <v>2338</v>
      </c>
      <c r="B2344" t="str">
        <f>"00630442"</f>
        <v>00630442</v>
      </c>
      <c r="C2344" t="s">
        <v>6</v>
      </c>
    </row>
    <row r="2345" spans="1:3" ht="15">
      <c r="A2345">
        <v>2339</v>
      </c>
      <c r="B2345" t="str">
        <f>"00628696"</f>
        <v>00628696</v>
      </c>
      <c r="C2345" t="s">
        <v>6</v>
      </c>
    </row>
    <row r="2346" spans="1:3" ht="15">
      <c r="A2346">
        <v>2340</v>
      </c>
      <c r="B2346" t="str">
        <f>"00865171"</f>
        <v>00865171</v>
      </c>
      <c r="C2346" t="s">
        <v>6</v>
      </c>
    </row>
    <row r="2347" spans="1:3" ht="15">
      <c r="A2347">
        <v>2341</v>
      </c>
      <c r="B2347" t="str">
        <f>"00573980"</f>
        <v>00573980</v>
      </c>
      <c r="C2347" t="s">
        <v>6</v>
      </c>
    </row>
    <row r="2348" spans="1:3" ht="15">
      <c r="A2348">
        <v>2342</v>
      </c>
      <c r="B2348" t="str">
        <f>"00648244"</f>
        <v>00648244</v>
      </c>
      <c r="C2348" t="s">
        <v>6</v>
      </c>
    </row>
    <row r="2349" spans="1:3" ht="15">
      <c r="A2349">
        <v>2343</v>
      </c>
      <c r="B2349" t="str">
        <f>"00643176"</f>
        <v>00643176</v>
      </c>
      <c r="C2349" t="s">
        <v>6</v>
      </c>
    </row>
    <row r="2350" spans="1:3" ht="15">
      <c r="A2350">
        <v>2344</v>
      </c>
      <c r="B2350" t="str">
        <f>"00588237"</f>
        <v>00588237</v>
      </c>
      <c r="C2350" t="s">
        <v>14</v>
      </c>
    </row>
    <row r="2351" spans="1:3" ht="15">
      <c r="A2351">
        <v>2345</v>
      </c>
      <c r="B2351" t="str">
        <f>"00120413"</f>
        <v>00120413</v>
      </c>
      <c r="C2351" t="s">
        <v>10</v>
      </c>
    </row>
    <row r="2352" spans="1:3" ht="15">
      <c r="A2352">
        <v>2346</v>
      </c>
      <c r="B2352" t="str">
        <f>"00644902"</f>
        <v>00644902</v>
      </c>
      <c r="C2352" t="s">
        <v>6</v>
      </c>
    </row>
    <row r="2353" spans="1:3" ht="15">
      <c r="A2353">
        <v>2347</v>
      </c>
      <c r="B2353" t="str">
        <f>"200802010708"</f>
        <v>200802010708</v>
      </c>
      <c r="C2353" t="s">
        <v>6</v>
      </c>
    </row>
    <row r="2354" spans="1:3" ht="15">
      <c r="A2354">
        <v>2348</v>
      </c>
      <c r="B2354" t="str">
        <f>"00131532"</f>
        <v>00131532</v>
      </c>
      <c r="C2354" t="s">
        <v>6</v>
      </c>
    </row>
    <row r="2355" spans="1:3" ht="15">
      <c r="A2355">
        <v>2349</v>
      </c>
      <c r="B2355" t="str">
        <f>"00122049"</f>
        <v>00122049</v>
      </c>
      <c r="C2355" t="s">
        <v>6</v>
      </c>
    </row>
    <row r="2356" spans="1:3" ht="15">
      <c r="A2356">
        <v>2350</v>
      </c>
      <c r="B2356" t="str">
        <f>"00585108"</f>
        <v>00585108</v>
      </c>
      <c r="C2356" t="s">
        <v>6</v>
      </c>
    </row>
    <row r="2357" spans="1:3" ht="15">
      <c r="A2357">
        <v>2351</v>
      </c>
      <c r="B2357" t="str">
        <f>"00516401"</f>
        <v>00516401</v>
      </c>
      <c r="C2357" t="s">
        <v>6</v>
      </c>
    </row>
    <row r="2358" spans="1:3" ht="15">
      <c r="A2358">
        <v>2352</v>
      </c>
      <c r="B2358" t="str">
        <f>"00864013"</f>
        <v>00864013</v>
      </c>
      <c r="C2358" t="s">
        <v>6</v>
      </c>
    </row>
    <row r="2359" spans="1:3" ht="15">
      <c r="A2359">
        <v>2353</v>
      </c>
      <c r="B2359" t="str">
        <f>"00585393"</f>
        <v>00585393</v>
      </c>
      <c r="C2359" t="s">
        <v>6</v>
      </c>
    </row>
    <row r="2360" spans="1:3" ht="15">
      <c r="A2360">
        <v>2354</v>
      </c>
      <c r="B2360" t="str">
        <f>"00611176"</f>
        <v>00611176</v>
      </c>
      <c r="C2360" t="s">
        <v>6</v>
      </c>
    </row>
    <row r="2361" spans="1:3" ht="15">
      <c r="A2361">
        <v>2355</v>
      </c>
      <c r="B2361" t="str">
        <f>"00509355"</f>
        <v>00509355</v>
      </c>
      <c r="C2361" t="s">
        <v>10</v>
      </c>
    </row>
    <row r="2362" spans="1:3" ht="15">
      <c r="A2362">
        <v>2356</v>
      </c>
      <c r="B2362" t="str">
        <f>"00863250"</f>
        <v>00863250</v>
      </c>
      <c r="C2362" t="s">
        <v>6</v>
      </c>
    </row>
    <row r="2363" spans="1:3" ht="15">
      <c r="A2363">
        <v>2357</v>
      </c>
      <c r="B2363" t="str">
        <f>"00578843"</f>
        <v>00578843</v>
      </c>
      <c r="C2363" t="s">
        <v>6</v>
      </c>
    </row>
    <row r="2364" spans="1:3" ht="15">
      <c r="A2364">
        <v>2358</v>
      </c>
      <c r="B2364" t="str">
        <f>"00862688"</f>
        <v>00862688</v>
      </c>
      <c r="C2364" t="s">
        <v>9</v>
      </c>
    </row>
    <row r="2365" spans="1:3" ht="15">
      <c r="A2365">
        <v>2359</v>
      </c>
      <c r="B2365" t="str">
        <f>"201510001908"</f>
        <v>201510001908</v>
      </c>
      <c r="C2365" t="s">
        <v>6</v>
      </c>
    </row>
    <row r="2366" spans="1:3" ht="15">
      <c r="A2366">
        <v>2360</v>
      </c>
      <c r="B2366" t="str">
        <f>"201402012406"</f>
        <v>201402012406</v>
      </c>
      <c r="C2366" t="s">
        <v>6</v>
      </c>
    </row>
    <row r="2367" spans="1:3" ht="15">
      <c r="A2367">
        <v>2361</v>
      </c>
      <c r="B2367" t="str">
        <f>"00591720"</f>
        <v>00591720</v>
      </c>
      <c r="C2367" t="s">
        <v>10</v>
      </c>
    </row>
    <row r="2368" spans="1:3" ht="15">
      <c r="A2368">
        <v>2362</v>
      </c>
      <c r="B2368" t="str">
        <f>"00860506"</f>
        <v>00860506</v>
      </c>
      <c r="C2368" t="s">
        <v>6</v>
      </c>
    </row>
    <row r="2369" spans="1:3" ht="15">
      <c r="A2369">
        <v>2363</v>
      </c>
      <c r="B2369" t="str">
        <f>"00593219"</f>
        <v>00593219</v>
      </c>
      <c r="C2369" t="s">
        <v>6</v>
      </c>
    </row>
    <row r="2370" spans="1:3" ht="15">
      <c r="A2370">
        <v>2364</v>
      </c>
      <c r="B2370" t="str">
        <f>"00863064"</f>
        <v>00863064</v>
      </c>
      <c r="C2370" t="s">
        <v>7</v>
      </c>
    </row>
    <row r="2371" spans="1:3" ht="15">
      <c r="A2371">
        <v>2365</v>
      </c>
      <c r="B2371" t="str">
        <f>"00523812"</f>
        <v>00523812</v>
      </c>
      <c r="C2371" t="s">
        <v>10</v>
      </c>
    </row>
    <row r="2372" spans="1:3" ht="15">
      <c r="A2372">
        <v>2366</v>
      </c>
      <c r="B2372" t="str">
        <f>"00860283"</f>
        <v>00860283</v>
      </c>
      <c r="C2372" t="s">
        <v>6</v>
      </c>
    </row>
    <row r="2373" spans="1:3" ht="15">
      <c r="A2373">
        <v>2367</v>
      </c>
      <c r="B2373" t="str">
        <f>"00726001"</f>
        <v>00726001</v>
      </c>
      <c r="C2373" t="s">
        <v>6</v>
      </c>
    </row>
    <row r="2374" spans="1:3" ht="15">
      <c r="A2374">
        <v>2368</v>
      </c>
      <c r="B2374" t="str">
        <f>"00586250"</f>
        <v>00586250</v>
      </c>
      <c r="C2374" t="s">
        <v>6</v>
      </c>
    </row>
    <row r="2375" spans="1:3" ht="15">
      <c r="A2375">
        <v>2369</v>
      </c>
      <c r="B2375" t="str">
        <f>"201511040000"</f>
        <v>201511040000</v>
      </c>
      <c r="C2375" t="s">
        <v>6</v>
      </c>
    </row>
    <row r="2376" spans="1:3" ht="15">
      <c r="A2376">
        <v>2370</v>
      </c>
      <c r="B2376" t="str">
        <f>"00002886"</f>
        <v>00002886</v>
      </c>
      <c r="C2376" t="s">
        <v>6</v>
      </c>
    </row>
    <row r="2377" spans="1:3" ht="15">
      <c r="A2377">
        <v>2371</v>
      </c>
      <c r="B2377" t="str">
        <f>"00618210"</f>
        <v>00618210</v>
      </c>
      <c r="C2377" t="s">
        <v>6</v>
      </c>
    </row>
    <row r="2378" spans="1:3" ht="15">
      <c r="A2378">
        <v>2372</v>
      </c>
      <c r="B2378" t="str">
        <f>"00589068"</f>
        <v>00589068</v>
      </c>
      <c r="C2378" t="s">
        <v>6</v>
      </c>
    </row>
    <row r="2379" spans="1:3" ht="15">
      <c r="A2379">
        <v>2373</v>
      </c>
      <c r="B2379" t="str">
        <f>"00855940"</f>
        <v>00855940</v>
      </c>
      <c r="C2379" t="s">
        <v>6</v>
      </c>
    </row>
    <row r="2380" spans="1:3" ht="15">
      <c r="A2380">
        <v>2374</v>
      </c>
      <c r="B2380" t="str">
        <f>"00576190"</f>
        <v>00576190</v>
      </c>
      <c r="C2380" t="s">
        <v>6</v>
      </c>
    </row>
    <row r="2381" spans="1:3" ht="15">
      <c r="A2381">
        <v>2375</v>
      </c>
      <c r="B2381" t="str">
        <f>"00622831"</f>
        <v>00622831</v>
      </c>
      <c r="C2381" t="s">
        <v>6</v>
      </c>
    </row>
    <row r="2382" spans="1:3" ht="15">
      <c r="A2382">
        <v>2376</v>
      </c>
      <c r="B2382" t="str">
        <f>"00649775"</f>
        <v>00649775</v>
      </c>
      <c r="C2382" t="s">
        <v>6</v>
      </c>
    </row>
    <row r="2383" spans="1:3" ht="15">
      <c r="A2383">
        <v>2377</v>
      </c>
      <c r="B2383" t="str">
        <f>"00861103"</f>
        <v>00861103</v>
      </c>
      <c r="C2383" t="s">
        <v>6</v>
      </c>
    </row>
    <row r="2384" spans="1:3" ht="15">
      <c r="A2384">
        <v>2378</v>
      </c>
      <c r="B2384" t="str">
        <f>"00510560"</f>
        <v>00510560</v>
      </c>
      <c r="C2384" t="s">
        <v>6</v>
      </c>
    </row>
    <row r="2385" spans="1:3" ht="15">
      <c r="A2385">
        <v>2379</v>
      </c>
      <c r="B2385" t="str">
        <f>"00639773"</f>
        <v>00639773</v>
      </c>
      <c r="C2385" t="s">
        <v>6</v>
      </c>
    </row>
    <row r="2386" spans="1:3" ht="15">
      <c r="A2386">
        <v>2380</v>
      </c>
      <c r="B2386" t="str">
        <f>"200801005662"</f>
        <v>200801005662</v>
      </c>
      <c r="C2386" t="s">
        <v>6</v>
      </c>
    </row>
    <row r="2387" spans="1:3" ht="15">
      <c r="A2387">
        <v>2381</v>
      </c>
      <c r="B2387" t="str">
        <f>"00605429"</f>
        <v>00605429</v>
      </c>
      <c r="C2387" t="s">
        <v>7</v>
      </c>
    </row>
    <row r="2388" spans="1:3" ht="15">
      <c r="A2388">
        <v>2382</v>
      </c>
      <c r="B2388" t="str">
        <f>"00770104"</f>
        <v>00770104</v>
      </c>
      <c r="C2388" t="s">
        <v>6</v>
      </c>
    </row>
    <row r="2389" spans="1:3" ht="15">
      <c r="A2389">
        <v>2383</v>
      </c>
      <c r="B2389" t="str">
        <f>"00087180"</f>
        <v>00087180</v>
      </c>
      <c r="C2389" t="s">
        <v>6</v>
      </c>
    </row>
    <row r="2390" spans="1:3" ht="15">
      <c r="A2390">
        <v>2384</v>
      </c>
      <c r="B2390" t="str">
        <f>"00441656"</f>
        <v>00441656</v>
      </c>
      <c r="C2390" t="s">
        <v>6</v>
      </c>
    </row>
    <row r="2391" spans="1:3" ht="15">
      <c r="A2391">
        <v>2385</v>
      </c>
      <c r="B2391" t="str">
        <f>"00863152"</f>
        <v>00863152</v>
      </c>
      <c r="C2391" t="s">
        <v>7</v>
      </c>
    </row>
    <row r="2392" spans="1:3" ht="15">
      <c r="A2392">
        <v>2386</v>
      </c>
      <c r="B2392" t="str">
        <f>"00342046"</f>
        <v>00342046</v>
      </c>
      <c r="C2392" t="s">
        <v>6</v>
      </c>
    </row>
    <row r="2393" spans="1:3" ht="15">
      <c r="A2393">
        <v>2387</v>
      </c>
      <c r="B2393" t="str">
        <f>"201406001219"</f>
        <v>201406001219</v>
      </c>
      <c r="C2393" t="s">
        <v>6</v>
      </c>
    </row>
    <row r="2394" spans="1:3" ht="15">
      <c r="A2394">
        <v>2388</v>
      </c>
      <c r="B2394" t="str">
        <f>"00192566"</f>
        <v>00192566</v>
      </c>
      <c r="C2394" t="s">
        <v>6</v>
      </c>
    </row>
    <row r="2395" spans="1:3" ht="15">
      <c r="A2395">
        <v>2389</v>
      </c>
      <c r="B2395" t="str">
        <f>"00482989"</f>
        <v>00482989</v>
      </c>
      <c r="C2395" t="s">
        <v>6</v>
      </c>
    </row>
    <row r="2396" spans="1:3" ht="15">
      <c r="A2396">
        <v>2390</v>
      </c>
      <c r="B2396" t="str">
        <f>"00627826"</f>
        <v>00627826</v>
      </c>
      <c r="C2396" t="s">
        <v>6</v>
      </c>
    </row>
    <row r="2397" spans="1:3" ht="15">
      <c r="A2397">
        <v>2391</v>
      </c>
      <c r="B2397" t="str">
        <f>"00578174"</f>
        <v>00578174</v>
      </c>
      <c r="C2397" t="s">
        <v>6</v>
      </c>
    </row>
    <row r="2398" spans="1:3" ht="15">
      <c r="A2398">
        <v>2392</v>
      </c>
      <c r="B2398" t="str">
        <f>"00492387"</f>
        <v>00492387</v>
      </c>
      <c r="C2398" t="s">
        <v>7</v>
      </c>
    </row>
    <row r="2399" spans="1:3" ht="15">
      <c r="A2399">
        <v>2393</v>
      </c>
      <c r="B2399" t="str">
        <f>"00613050"</f>
        <v>00613050</v>
      </c>
      <c r="C2399" t="s">
        <v>6</v>
      </c>
    </row>
    <row r="2400" spans="1:3" ht="15">
      <c r="A2400">
        <v>2394</v>
      </c>
      <c r="B2400" t="str">
        <f>"00864366"</f>
        <v>00864366</v>
      </c>
      <c r="C2400" t="s">
        <v>6</v>
      </c>
    </row>
    <row r="2401" spans="1:3" ht="15">
      <c r="A2401">
        <v>2395</v>
      </c>
      <c r="B2401" t="str">
        <f>"00287070"</f>
        <v>00287070</v>
      </c>
      <c r="C2401" t="s">
        <v>9</v>
      </c>
    </row>
    <row r="2402" spans="1:3" ht="15">
      <c r="A2402">
        <v>2396</v>
      </c>
      <c r="B2402" t="str">
        <f>"00861920"</f>
        <v>00861920</v>
      </c>
      <c r="C2402" t="s">
        <v>9</v>
      </c>
    </row>
    <row r="2403" spans="1:3" ht="15">
      <c r="A2403">
        <v>2397</v>
      </c>
      <c r="B2403" t="str">
        <f>"00559942"</f>
        <v>00559942</v>
      </c>
      <c r="C2403" t="s">
        <v>6</v>
      </c>
    </row>
    <row r="2404" spans="1:3" ht="15">
      <c r="A2404">
        <v>2398</v>
      </c>
      <c r="B2404" t="str">
        <f>"00617060"</f>
        <v>00617060</v>
      </c>
      <c r="C2404" t="s">
        <v>6</v>
      </c>
    </row>
    <row r="2405" spans="1:3" ht="15">
      <c r="A2405">
        <v>2399</v>
      </c>
      <c r="B2405" t="str">
        <f>"00514723"</f>
        <v>00514723</v>
      </c>
      <c r="C2405" t="s">
        <v>10</v>
      </c>
    </row>
    <row r="2406" spans="1:3" ht="15">
      <c r="A2406">
        <v>2400</v>
      </c>
      <c r="B2406" t="str">
        <f>"00118871"</f>
        <v>00118871</v>
      </c>
      <c r="C2406" t="s">
        <v>6</v>
      </c>
    </row>
    <row r="2407" spans="1:3" ht="15">
      <c r="A2407">
        <v>2401</v>
      </c>
      <c r="B2407" t="str">
        <f>"00865691"</f>
        <v>00865691</v>
      </c>
      <c r="C2407" t="s">
        <v>6</v>
      </c>
    </row>
    <row r="2408" spans="1:3" ht="15">
      <c r="A2408">
        <v>2402</v>
      </c>
      <c r="B2408" t="str">
        <f>"00721281"</f>
        <v>00721281</v>
      </c>
      <c r="C2408" t="s">
        <v>9</v>
      </c>
    </row>
    <row r="2409" spans="1:3" ht="15">
      <c r="A2409">
        <v>2403</v>
      </c>
      <c r="B2409" t="str">
        <f>"00050845"</f>
        <v>00050845</v>
      </c>
      <c r="C2409" t="s">
        <v>6</v>
      </c>
    </row>
    <row r="2410" spans="1:3" ht="15">
      <c r="A2410">
        <v>2404</v>
      </c>
      <c r="B2410" t="str">
        <f>"00722382"</f>
        <v>00722382</v>
      </c>
      <c r="C2410" t="s">
        <v>6</v>
      </c>
    </row>
    <row r="2411" spans="1:3" ht="15">
      <c r="A2411">
        <v>2405</v>
      </c>
      <c r="B2411" t="str">
        <f>"00161900"</f>
        <v>00161900</v>
      </c>
      <c r="C2411" t="s">
        <v>6</v>
      </c>
    </row>
    <row r="2412" spans="1:3" ht="15">
      <c r="A2412">
        <v>2406</v>
      </c>
      <c r="B2412" t="str">
        <f>"00769272"</f>
        <v>00769272</v>
      </c>
      <c r="C2412" t="s">
        <v>9</v>
      </c>
    </row>
    <row r="2413" spans="1:3" ht="15">
      <c r="A2413">
        <v>2407</v>
      </c>
      <c r="B2413" t="str">
        <f>"200801006820"</f>
        <v>200801006820</v>
      </c>
      <c r="C2413" t="s">
        <v>7</v>
      </c>
    </row>
    <row r="2414" spans="1:3" ht="15">
      <c r="A2414">
        <v>2408</v>
      </c>
      <c r="B2414" t="str">
        <f>"00587685"</f>
        <v>00587685</v>
      </c>
      <c r="C2414" t="s">
        <v>6</v>
      </c>
    </row>
    <row r="2415" spans="1:3" ht="15">
      <c r="A2415">
        <v>2409</v>
      </c>
      <c r="B2415" t="str">
        <f>"00481554"</f>
        <v>00481554</v>
      </c>
      <c r="C2415" t="s">
        <v>7</v>
      </c>
    </row>
    <row r="2416" spans="1:3" ht="15">
      <c r="A2416">
        <v>2410</v>
      </c>
      <c r="B2416" t="str">
        <f>"00632702"</f>
        <v>00632702</v>
      </c>
      <c r="C2416" t="s">
        <v>6</v>
      </c>
    </row>
    <row r="2417" spans="1:3" ht="15">
      <c r="A2417">
        <v>2411</v>
      </c>
      <c r="B2417" t="str">
        <f>"00628285"</f>
        <v>00628285</v>
      </c>
      <c r="C2417" t="s">
        <v>6</v>
      </c>
    </row>
    <row r="2418" spans="1:3" ht="15">
      <c r="A2418">
        <v>2412</v>
      </c>
      <c r="B2418" t="str">
        <f>"00505535"</f>
        <v>00505535</v>
      </c>
      <c r="C2418" t="s">
        <v>10</v>
      </c>
    </row>
    <row r="2419" spans="1:3" ht="15">
      <c r="A2419">
        <v>2413</v>
      </c>
      <c r="B2419" t="str">
        <f>"00584451"</f>
        <v>00584451</v>
      </c>
      <c r="C2419" t="s">
        <v>6</v>
      </c>
    </row>
    <row r="2420" spans="1:3" ht="15">
      <c r="A2420">
        <v>2414</v>
      </c>
      <c r="B2420" t="str">
        <f>"00039942"</f>
        <v>00039942</v>
      </c>
      <c r="C2420" t="s">
        <v>6</v>
      </c>
    </row>
    <row r="2421" spans="1:3" ht="15">
      <c r="A2421">
        <v>2415</v>
      </c>
      <c r="B2421" t="str">
        <f>"00865214"</f>
        <v>00865214</v>
      </c>
      <c r="C2421" t="s">
        <v>6</v>
      </c>
    </row>
    <row r="2422" spans="1:3" ht="15">
      <c r="A2422">
        <v>2416</v>
      </c>
      <c r="B2422" t="str">
        <f>"201412004660"</f>
        <v>201412004660</v>
      </c>
      <c r="C2422" t="s">
        <v>6</v>
      </c>
    </row>
    <row r="2423" spans="1:3" ht="15">
      <c r="A2423">
        <v>2417</v>
      </c>
      <c r="B2423" t="str">
        <f>"00865433"</f>
        <v>00865433</v>
      </c>
      <c r="C2423" t="s">
        <v>6</v>
      </c>
    </row>
    <row r="2424" spans="1:3" ht="15">
      <c r="A2424">
        <v>2418</v>
      </c>
      <c r="B2424" t="str">
        <f>"200802008156"</f>
        <v>200802008156</v>
      </c>
      <c r="C2424" t="s">
        <v>6</v>
      </c>
    </row>
    <row r="2425" spans="1:3" ht="15">
      <c r="A2425">
        <v>2419</v>
      </c>
      <c r="B2425" t="str">
        <f>"00634492"</f>
        <v>00634492</v>
      </c>
      <c r="C2425" t="s">
        <v>6</v>
      </c>
    </row>
    <row r="2426" spans="1:3" ht="15">
      <c r="A2426">
        <v>2420</v>
      </c>
      <c r="B2426" t="str">
        <f>"00571371"</f>
        <v>00571371</v>
      </c>
      <c r="C2426" t="s">
        <v>6</v>
      </c>
    </row>
    <row r="2427" spans="1:3" ht="15">
      <c r="A2427">
        <v>2421</v>
      </c>
      <c r="B2427" t="str">
        <f>"00491584"</f>
        <v>00491584</v>
      </c>
      <c r="C2427" t="s">
        <v>6</v>
      </c>
    </row>
    <row r="2428" spans="1:3" ht="15">
      <c r="A2428">
        <v>2422</v>
      </c>
      <c r="B2428" t="str">
        <f>"00618027"</f>
        <v>00618027</v>
      </c>
      <c r="C2428" t="s">
        <v>7</v>
      </c>
    </row>
    <row r="2429" spans="1:3" ht="15">
      <c r="A2429">
        <v>2423</v>
      </c>
      <c r="B2429" t="str">
        <f>"00857001"</f>
        <v>00857001</v>
      </c>
      <c r="C2429" t="s">
        <v>6</v>
      </c>
    </row>
    <row r="2430" spans="1:3" ht="15">
      <c r="A2430">
        <v>2424</v>
      </c>
      <c r="B2430" t="str">
        <f>"00504117"</f>
        <v>00504117</v>
      </c>
      <c r="C2430" t="s">
        <v>6</v>
      </c>
    </row>
    <row r="2431" spans="1:3" ht="15">
      <c r="A2431">
        <v>2425</v>
      </c>
      <c r="B2431" t="str">
        <f>"00579541"</f>
        <v>00579541</v>
      </c>
      <c r="C2431" t="s">
        <v>6</v>
      </c>
    </row>
    <row r="2432" spans="1:3" ht="15">
      <c r="A2432">
        <v>2426</v>
      </c>
      <c r="B2432" t="str">
        <f>"201402008306"</f>
        <v>201402008306</v>
      </c>
      <c r="C2432" t="s">
        <v>10</v>
      </c>
    </row>
    <row r="2433" spans="1:3" ht="15">
      <c r="A2433">
        <v>2427</v>
      </c>
      <c r="B2433" t="str">
        <f>"00566920"</f>
        <v>00566920</v>
      </c>
      <c r="C2433" t="s">
        <v>6</v>
      </c>
    </row>
    <row r="2434" spans="1:3" ht="15">
      <c r="A2434">
        <v>2428</v>
      </c>
      <c r="B2434" t="str">
        <f>"00119328"</f>
        <v>00119328</v>
      </c>
      <c r="C2434" t="s">
        <v>6</v>
      </c>
    </row>
    <row r="2435" spans="1:3" ht="15">
      <c r="A2435">
        <v>2429</v>
      </c>
      <c r="B2435" t="str">
        <f>"00115022"</f>
        <v>00115022</v>
      </c>
      <c r="C2435" t="s">
        <v>6</v>
      </c>
    </row>
    <row r="2436" spans="1:3" ht="15">
      <c r="A2436">
        <v>2430</v>
      </c>
      <c r="B2436" t="str">
        <f>"00582090"</f>
        <v>00582090</v>
      </c>
      <c r="C2436" t="s">
        <v>6</v>
      </c>
    </row>
    <row r="2437" spans="1:3" ht="15">
      <c r="A2437">
        <v>2431</v>
      </c>
      <c r="B2437" t="str">
        <f>"00339858"</f>
        <v>00339858</v>
      </c>
      <c r="C2437" t="s">
        <v>10</v>
      </c>
    </row>
    <row r="2438" spans="1:3" ht="15">
      <c r="A2438">
        <v>2432</v>
      </c>
      <c r="B2438" t="str">
        <f>"00756021"</f>
        <v>00756021</v>
      </c>
      <c r="C2438" t="s">
        <v>9</v>
      </c>
    </row>
    <row r="2439" spans="1:3" ht="15">
      <c r="A2439">
        <v>2433</v>
      </c>
      <c r="B2439" t="str">
        <f>"201402011385"</f>
        <v>201402011385</v>
      </c>
      <c r="C2439" t="s">
        <v>6</v>
      </c>
    </row>
    <row r="2440" spans="1:3" ht="15">
      <c r="A2440">
        <v>2434</v>
      </c>
      <c r="B2440" t="str">
        <f>"00630967"</f>
        <v>00630967</v>
      </c>
      <c r="C2440" t="s">
        <v>6</v>
      </c>
    </row>
    <row r="2441" spans="1:3" ht="15">
      <c r="A2441">
        <v>2435</v>
      </c>
      <c r="B2441" t="str">
        <f>"00440534"</f>
        <v>00440534</v>
      </c>
      <c r="C2441" t="s">
        <v>6</v>
      </c>
    </row>
    <row r="2442" spans="1:3" ht="15">
      <c r="A2442">
        <v>2436</v>
      </c>
      <c r="B2442" t="str">
        <f>"201405000157"</f>
        <v>201405000157</v>
      </c>
      <c r="C2442" t="s">
        <v>6</v>
      </c>
    </row>
    <row r="2443" spans="1:3" ht="15">
      <c r="A2443">
        <v>2437</v>
      </c>
      <c r="B2443" t="str">
        <f>"00553476"</f>
        <v>00553476</v>
      </c>
      <c r="C2443" t="s">
        <v>10</v>
      </c>
    </row>
    <row r="2444" spans="1:3" ht="15">
      <c r="A2444">
        <v>2438</v>
      </c>
      <c r="B2444" t="str">
        <f>"00691591"</f>
        <v>00691591</v>
      </c>
      <c r="C2444" t="s">
        <v>14</v>
      </c>
    </row>
    <row r="2445" spans="1:3" ht="15">
      <c r="A2445">
        <v>2439</v>
      </c>
      <c r="B2445" t="str">
        <f>"00627570"</f>
        <v>00627570</v>
      </c>
      <c r="C2445" t="s">
        <v>6</v>
      </c>
    </row>
    <row r="2446" spans="1:3" ht="15">
      <c r="A2446">
        <v>2440</v>
      </c>
      <c r="B2446" t="str">
        <f>"00596822"</f>
        <v>00596822</v>
      </c>
      <c r="C2446" t="s">
        <v>6</v>
      </c>
    </row>
    <row r="2447" spans="1:3" ht="15">
      <c r="A2447">
        <v>2441</v>
      </c>
      <c r="B2447" t="str">
        <f>"200801003061"</f>
        <v>200801003061</v>
      </c>
      <c r="C2447" t="s">
        <v>7</v>
      </c>
    </row>
    <row r="2448" spans="1:3" ht="15">
      <c r="A2448">
        <v>2442</v>
      </c>
      <c r="B2448" t="str">
        <f>"00592532"</f>
        <v>00592532</v>
      </c>
      <c r="C2448" t="s">
        <v>6</v>
      </c>
    </row>
    <row r="2449" spans="1:3" ht="15">
      <c r="A2449">
        <v>2443</v>
      </c>
      <c r="B2449" t="str">
        <f>"00608235"</f>
        <v>00608235</v>
      </c>
      <c r="C2449" t="s">
        <v>6</v>
      </c>
    </row>
    <row r="2450" spans="1:3" ht="15">
      <c r="A2450">
        <v>2444</v>
      </c>
      <c r="B2450" t="str">
        <f>"00579112"</f>
        <v>00579112</v>
      </c>
      <c r="C2450" t="s">
        <v>6</v>
      </c>
    </row>
    <row r="2451" spans="1:3" ht="15">
      <c r="A2451">
        <v>2445</v>
      </c>
      <c r="B2451" t="str">
        <f>"201406016144"</f>
        <v>201406016144</v>
      </c>
      <c r="C2451" t="s">
        <v>6</v>
      </c>
    </row>
    <row r="2452" spans="1:3" ht="15">
      <c r="A2452">
        <v>2446</v>
      </c>
      <c r="B2452" t="str">
        <f>"00581043"</f>
        <v>00581043</v>
      </c>
      <c r="C2452" t="s">
        <v>6</v>
      </c>
    </row>
    <row r="2453" spans="1:3" ht="15">
      <c r="A2453">
        <v>2447</v>
      </c>
      <c r="B2453" t="str">
        <f>"00593547"</f>
        <v>00593547</v>
      </c>
      <c r="C2453" t="s">
        <v>6</v>
      </c>
    </row>
    <row r="2454" spans="1:3" ht="15">
      <c r="A2454">
        <v>2448</v>
      </c>
      <c r="B2454" t="str">
        <f>"00585643"</f>
        <v>00585643</v>
      </c>
      <c r="C2454" t="s">
        <v>6</v>
      </c>
    </row>
    <row r="2455" spans="1:3" ht="15">
      <c r="A2455">
        <v>2449</v>
      </c>
      <c r="B2455" t="str">
        <f>"00631175"</f>
        <v>00631175</v>
      </c>
      <c r="C2455" t="s">
        <v>6</v>
      </c>
    </row>
    <row r="2456" spans="1:3" ht="15">
      <c r="A2456">
        <v>2450</v>
      </c>
      <c r="B2456" t="str">
        <f>"00487690"</f>
        <v>00487690</v>
      </c>
      <c r="C2456" t="s">
        <v>6</v>
      </c>
    </row>
    <row r="2457" spans="1:3" ht="15">
      <c r="A2457">
        <v>2451</v>
      </c>
      <c r="B2457" t="str">
        <f>"00581912"</f>
        <v>00581912</v>
      </c>
      <c r="C2457" t="s">
        <v>6</v>
      </c>
    </row>
    <row r="2458" spans="1:3" ht="15">
      <c r="A2458">
        <v>2452</v>
      </c>
      <c r="B2458" t="str">
        <f>"00615893"</f>
        <v>00615893</v>
      </c>
      <c r="C2458" t="s">
        <v>6</v>
      </c>
    </row>
    <row r="2459" spans="1:3" ht="15">
      <c r="A2459">
        <v>2453</v>
      </c>
      <c r="B2459" t="str">
        <f>"00581837"</f>
        <v>00581837</v>
      </c>
      <c r="C2459" t="s">
        <v>6</v>
      </c>
    </row>
    <row r="2460" spans="1:3" ht="15">
      <c r="A2460">
        <v>2454</v>
      </c>
      <c r="B2460" t="str">
        <f>"00114726"</f>
        <v>00114726</v>
      </c>
      <c r="C2460" t="s">
        <v>10</v>
      </c>
    </row>
    <row r="2461" spans="1:3" ht="15">
      <c r="A2461">
        <v>2455</v>
      </c>
      <c r="B2461" t="str">
        <f>"201402010489"</f>
        <v>201402010489</v>
      </c>
      <c r="C2461" t="s">
        <v>6</v>
      </c>
    </row>
    <row r="2462" spans="1:3" ht="15">
      <c r="A2462">
        <v>2456</v>
      </c>
      <c r="B2462" t="str">
        <f>"00567999"</f>
        <v>00567999</v>
      </c>
      <c r="C2462" t="s">
        <v>6</v>
      </c>
    </row>
    <row r="2463" spans="1:3" ht="15">
      <c r="A2463">
        <v>2457</v>
      </c>
      <c r="B2463" t="str">
        <f>"00648553"</f>
        <v>00648553</v>
      </c>
      <c r="C2463" t="s">
        <v>6</v>
      </c>
    </row>
    <row r="2464" spans="1:3" ht="15">
      <c r="A2464">
        <v>2458</v>
      </c>
      <c r="B2464" t="str">
        <f>"00575167"</f>
        <v>00575167</v>
      </c>
      <c r="C2464" t="s">
        <v>6</v>
      </c>
    </row>
    <row r="2465" spans="1:3" ht="15">
      <c r="A2465">
        <v>2459</v>
      </c>
      <c r="B2465" t="str">
        <f>"00862549"</f>
        <v>00862549</v>
      </c>
      <c r="C2465" t="s">
        <v>6</v>
      </c>
    </row>
    <row r="2466" spans="1:3" ht="15">
      <c r="A2466">
        <v>2460</v>
      </c>
      <c r="B2466" t="str">
        <f>"00589558"</f>
        <v>00589558</v>
      </c>
      <c r="C2466" t="s">
        <v>6</v>
      </c>
    </row>
    <row r="2467" spans="1:3" ht="15">
      <c r="A2467">
        <v>2461</v>
      </c>
      <c r="B2467" t="str">
        <f>"00518779"</f>
        <v>00518779</v>
      </c>
      <c r="C2467" t="s">
        <v>7</v>
      </c>
    </row>
    <row r="2468" spans="1:3" ht="15">
      <c r="A2468">
        <v>2462</v>
      </c>
      <c r="B2468" t="str">
        <f>"00584731"</f>
        <v>00584731</v>
      </c>
      <c r="C2468" t="s">
        <v>6</v>
      </c>
    </row>
    <row r="2469" spans="1:3" ht="15">
      <c r="A2469">
        <v>2463</v>
      </c>
      <c r="B2469" t="str">
        <f>"00589622"</f>
        <v>00589622</v>
      </c>
      <c r="C2469" t="s">
        <v>6</v>
      </c>
    </row>
    <row r="2470" spans="1:3" ht="15">
      <c r="A2470">
        <v>2464</v>
      </c>
      <c r="B2470" t="str">
        <f>"00001819"</f>
        <v>00001819</v>
      </c>
      <c r="C2470" t="s">
        <v>6</v>
      </c>
    </row>
    <row r="2471" spans="1:3" ht="15">
      <c r="A2471">
        <v>2465</v>
      </c>
      <c r="B2471" t="str">
        <f>"00584194"</f>
        <v>00584194</v>
      </c>
      <c r="C2471" t="s">
        <v>6</v>
      </c>
    </row>
    <row r="2472" spans="1:3" ht="15">
      <c r="A2472">
        <v>2466</v>
      </c>
      <c r="B2472" t="str">
        <f>"201512000823"</f>
        <v>201512000823</v>
      </c>
      <c r="C2472" t="s">
        <v>6</v>
      </c>
    </row>
    <row r="2473" spans="1:3" ht="15">
      <c r="A2473">
        <v>2467</v>
      </c>
      <c r="B2473" t="str">
        <f>"00582032"</f>
        <v>00582032</v>
      </c>
      <c r="C2473" t="s">
        <v>6</v>
      </c>
    </row>
    <row r="2474" spans="1:3" ht="15">
      <c r="A2474">
        <v>2468</v>
      </c>
      <c r="B2474" t="str">
        <f>"00617896"</f>
        <v>00617896</v>
      </c>
      <c r="C2474" t="s">
        <v>6</v>
      </c>
    </row>
    <row r="2475" spans="1:3" ht="15">
      <c r="A2475">
        <v>2469</v>
      </c>
      <c r="B2475" t="str">
        <f>"00606792"</f>
        <v>00606792</v>
      </c>
      <c r="C2475" t="s">
        <v>6</v>
      </c>
    </row>
    <row r="2476" spans="1:3" ht="15">
      <c r="A2476">
        <v>2470</v>
      </c>
      <c r="B2476" t="str">
        <f>"201402000196"</f>
        <v>201402000196</v>
      </c>
      <c r="C2476" t="s">
        <v>6</v>
      </c>
    </row>
    <row r="2477" spans="1:3" ht="15">
      <c r="A2477">
        <v>2471</v>
      </c>
      <c r="B2477" t="str">
        <f>"00592768"</f>
        <v>00592768</v>
      </c>
      <c r="C2477" t="s">
        <v>6</v>
      </c>
    </row>
    <row r="2478" spans="1:3" ht="15">
      <c r="A2478">
        <v>2472</v>
      </c>
      <c r="B2478" t="str">
        <f>"00859884"</f>
        <v>00859884</v>
      </c>
      <c r="C2478" t="s">
        <v>9</v>
      </c>
    </row>
    <row r="2479" spans="1:3" ht="15">
      <c r="A2479">
        <v>2473</v>
      </c>
      <c r="B2479" t="str">
        <f>"00865369"</f>
        <v>00865369</v>
      </c>
      <c r="C2479" t="s">
        <v>6</v>
      </c>
    </row>
    <row r="2480" spans="1:3" ht="15">
      <c r="A2480">
        <v>2474</v>
      </c>
      <c r="B2480" t="str">
        <f>"00298136"</f>
        <v>00298136</v>
      </c>
      <c r="C2480" t="s">
        <v>6</v>
      </c>
    </row>
    <row r="2481" spans="1:3" ht="15">
      <c r="A2481">
        <v>2475</v>
      </c>
      <c r="B2481" t="str">
        <f>"00488254"</f>
        <v>00488254</v>
      </c>
      <c r="C2481" t="s">
        <v>6</v>
      </c>
    </row>
    <row r="2482" spans="1:3" ht="15">
      <c r="A2482">
        <v>2476</v>
      </c>
      <c r="B2482" t="str">
        <f>"00202988"</f>
        <v>00202988</v>
      </c>
      <c r="C2482" t="s">
        <v>6</v>
      </c>
    </row>
    <row r="2483" spans="1:3" ht="15">
      <c r="A2483">
        <v>2477</v>
      </c>
      <c r="B2483" t="str">
        <f>"00864993"</f>
        <v>00864993</v>
      </c>
      <c r="C2483" t="s">
        <v>6</v>
      </c>
    </row>
    <row r="2484" spans="1:3" ht="15">
      <c r="A2484">
        <v>2478</v>
      </c>
      <c r="B2484" t="str">
        <f>"201607121137"</f>
        <v>201607121137</v>
      </c>
      <c r="C2484" t="s">
        <v>6</v>
      </c>
    </row>
    <row r="2485" spans="1:3" ht="15">
      <c r="A2485">
        <v>2479</v>
      </c>
      <c r="B2485" t="str">
        <f>"00865337"</f>
        <v>00865337</v>
      </c>
      <c r="C2485" t="s">
        <v>6</v>
      </c>
    </row>
    <row r="2486" spans="1:3" ht="15">
      <c r="A2486">
        <v>2480</v>
      </c>
      <c r="B2486" t="str">
        <f>"00864700"</f>
        <v>00864700</v>
      </c>
      <c r="C2486" t="s">
        <v>6</v>
      </c>
    </row>
    <row r="2487" spans="1:3" ht="15">
      <c r="A2487">
        <v>2481</v>
      </c>
      <c r="B2487" t="str">
        <f>"00187955"</f>
        <v>00187955</v>
      </c>
      <c r="C2487" t="s">
        <v>6</v>
      </c>
    </row>
    <row r="2488" spans="1:3" ht="15">
      <c r="A2488">
        <v>2482</v>
      </c>
      <c r="B2488" t="str">
        <f>"201410012348"</f>
        <v>201410012348</v>
      </c>
      <c r="C2488" t="s">
        <v>6</v>
      </c>
    </row>
    <row r="2489" spans="1:3" ht="15">
      <c r="A2489">
        <v>2483</v>
      </c>
      <c r="B2489" t="str">
        <f>"00588314"</f>
        <v>00588314</v>
      </c>
      <c r="C2489" t="s">
        <v>10</v>
      </c>
    </row>
    <row r="2490" spans="1:3" ht="15">
      <c r="A2490">
        <v>2484</v>
      </c>
      <c r="B2490" t="str">
        <f>"00732780"</f>
        <v>00732780</v>
      </c>
      <c r="C2490" t="s">
        <v>6</v>
      </c>
    </row>
    <row r="2491" spans="1:3" ht="15">
      <c r="A2491">
        <v>2485</v>
      </c>
      <c r="B2491" t="str">
        <f>"00126225"</f>
        <v>00126225</v>
      </c>
      <c r="C2491" t="s">
        <v>6</v>
      </c>
    </row>
    <row r="2492" spans="1:3" ht="15">
      <c r="A2492">
        <v>2486</v>
      </c>
      <c r="B2492" t="str">
        <f>"00450288"</f>
        <v>00450288</v>
      </c>
      <c r="C2492" t="s">
        <v>9</v>
      </c>
    </row>
    <row r="2493" spans="1:3" ht="15">
      <c r="A2493">
        <v>2487</v>
      </c>
      <c r="B2493" t="str">
        <f>"00863532"</f>
        <v>00863532</v>
      </c>
      <c r="C2493" t="s">
        <v>23</v>
      </c>
    </row>
    <row r="2494" spans="1:3" ht="15">
      <c r="A2494">
        <v>2488</v>
      </c>
      <c r="B2494" t="str">
        <f>"00856061"</f>
        <v>00856061</v>
      </c>
      <c r="C2494" t="s">
        <v>7</v>
      </c>
    </row>
    <row r="2495" spans="1:3" ht="15">
      <c r="A2495">
        <v>2489</v>
      </c>
      <c r="B2495" t="str">
        <f>"00219096"</f>
        <v>00219096</v>
      </c>
      <c r="C2495" t="s">
        <v>6</v>
      </c>
    </row>
    <row r="2496" spans="1:3" ht="15">
      <c r="A2496">
        <v>2490</v>
      </c>
      <c r="B2496" t="str">
        <f>"201104000149"</f>
        <v>201104000149</v>
      </c>
      <c r="C2496" t="s">
        <v>6</v>
      </c>
    </row>
    <row r="2497" spans="1:3" ht="15">
      <c r="A2497">
        <v>2491</v>
      </c>
      <c r="B2497" t="str">
        <f>"00139621"</f>
        <v>00139621</v>
      </c>
      <c r="C2497" t="s">
        <v>6</v>
      </c>
    </row>
    <row r="2498" spans="1:3" ht="15">
      <c r="A2498">
        <v>2492</v>
      </c>
      <c r="B2498" t="str">
        <f>"00506630"</f>
        <v>00506630</v>
      </c>
      <c r="C2498" t="s">
        <v>6</v>
      </c>
    </row>
    <row r="2499" spans="1:3" ht="15">
      <c r="A2499">
        <v>2493</v>
      </c>
      <c r="B2499" t="str">
        <f>"00569801"</f>
        <v>00569801</v>
      </c>
      <c r="C2499" t="s">
        <v>6</v>
      </c>
    </row>
    <row r="2500" spans="1:3" ht="15">
      <c r="A2500">
        <v>2494</v>
      </c>
      <c r="B2500" t="str">
        <f>"00681162"</f>
        <v>00681162</v>
      </c>
      <c r="C2500" t="s">
        <v>9</v>
      </c>
    </row>
    <row r="2501" spans="1:3" ht="15">
      <c r="A2501">
        <v>2495</v>
      </c>
      <c r="B2501" t="str">
        <f>"00588911"</f>
        <v>00588911</v>
      </c>
      <c r="C2501" t="s">
        <v>6</v>
      </c>
    </row>
    <row r="2502" spans="1:3" ht="15">
      <c r="A2502">
        <v>2496</v>
      </c>
      <c r="B2502" t="str">
        <f>"00195987"</f>
        <v>00195987</v>
      </c>
      <c r="C2502" t="s">
        <v>6</v>
      </c>
    </row>
    <row r="2503" spans="1:3" ht="15">
      <c r="A2503">
        <v>2497</v>
      </c>
      <c r="B2503" t="str">
        <f>"00622996"</f>
        <v>00622996</v>
      </c>
      <c r="C2503" t="s">
        <v>6</v>
      </c>
    </row>
    <row r="2504" spans="1:3" ht="15">
      <c r="A2504">
        <v>2498</v>
      </c>
      <c r="B2504" t="str">
        <f>"00565235"</f>
        <v>00565235</v>
      </c>
      <c r="C2504" t="s">
        <v>6</v>
      </c>
    </row>
    <row r="2505" spans="1:3" ht="15">
      <c r="A2505">
        <v>2499</v>
      </c>
      <c r="B2505" t="str">
        <f>"00598544"</f>
        <v>00598544</v>
      </c>
      <c r="C2505" t="s">
        <v>6</v>
      </c>
    </row>
    <row r="2506" spans="1:3" ht="15">
      <c r="A2506">
        <v>2500</v>
      </c>
      <c r="B2506" t="str">
        <f>"00124635"</f>
        <v>00124635</v>
      </c>
      <c r="C2506" t="s">
        <v>6</v>
      </c>
    </row>
    <row r="2507" spans="1:3" ht="15">
      <c r="A2507">
        <v>2501</v>
      </c>
      <c r="B2507" t="str">
        <f>"00568386"</f>
        <v>00568386</v>
      </c>
      <c r="C2507" t="s">
        <v>7</v>
      </c>
    </row>
    <row r="2508" spans="1:3" ht="15">
      <c r="A2508">
        <v>2502</v>
      </c>
      <c r="B2508" t="str">
        <f>"00593124"</f>
        <v>00593124</v>
      </c>
      <c r="C2508" t="s">
        <v>6</v>
      </c>
    </row>
    <row r="2509" spans="1:3" ht="15">
      <c r="A2509">
        <v>2503</v>
      </c>
      <c r="B2509" t="str">
        <f>"00854151"</f>
        <v>00854151</v>
      </c>
      <c r="C2509" t="s">
        <v>9</v>
      </c>
    </row>
    <row r="2510" spans="1:3" ht="15">
      <c r="A2510">
        <v>2504</v>
      </c>
      <c r="B2510" t="str">
        <f>"00579487"</f>
        <v>00579487</v>
      </c>
      <c r="C2510" t="s">
        <v>6</v>
      </c>
    </row>
    <row r="2511" spans="1:3" ht="15">
      <c r="A2511">
        <v>2505</v>
      </c>
      <c r="B2511" t="str">
        <f>"00589902"</f>
        <v>00589902</v>
      </c>
      <c r="C2511" t="s">
        <v>6</v>
      </c>
    </row>
    <row r="2512" spans="1:3" ht="15">
      <c r="A2512">
        <v>2506</v>
      </c>
      <c r="B2512" t="str">
        <f>"00598132"</f>
        <v>00598132</v>
      </c>
      <c r="C2512" t="s">
        <v>6</v>
      </c>
    </row>
    <row r="2513" spans="1:3" ht="15">
      <c r="A2513">
        <v>2507</v>
      </c>
      <c r="B2513" t="str">
        <f>"00636653"</f>
        <v>00636653</v>
      </c>
      <c r="C2513" t="s">
        <v>6</v>
      </c>
    </row>
    <row r="2514" spans="1:3" ht="15">
      <c r="A2514">
        <v>2508</v>
      </c>
      <c r="B2514" t="str">
        <f>"00131429"</f>
        <v>00131429</v>
      </c>
      <c r="C2514" t="s">
        <v>6</v>
      </c>
    </row>
    <row r="2515" spans="1:3" ht="15">
      <c r="A2515">
        <v>2509</v>
      </c>
      <c r="B2515" t="str">
        <f>"00566909"</f>
        <v>00566909</v>
      </c>
      <c r="C2515" t="s">
        <v>6</v>
      </c>
    </row>
    <row r="2516" spans="1:3" ht="15">
      <c r="A2516">
        <v>2510</v>
      </c>
      <c r="B2516" t="str">
        <f>"00863900"</f>
        <v>00863900</v>
      </c>
      <c r="C2516" t="s">
        <v>6</v>
      </c>
    </row>
    <row r="2517" spans="1:3" ht="15">
      <c r="A2517">
        <v>2511</v>
      </c>
      <c r="B2517" t="str">
        <f>"00862425"</f>
        <v>00862425</v>
      </c>
      <c r="C2517" t="s">
        <v>10</v>
      </c>
    </row>
    <row r="2518" spans="1:3" ht="15">
      <c r="A2518">
        <v>2512</v>
      </c>
      <c r="B2518" t="str">
        <f>"00860335"</f>
        <v>00860335</v>
      </c>
      <c r="C2518" t="s">
        <v>10</v>
      </c>
    </row>
    <row r="2519" spans="1:3" ht="15">
      <c r="A2519">
        <v>2513</v>
      </c>
      <c r="B2519" t="str">
        <f>"00619513"</f>
        <v>00619513</v>
      </c>
      <c r="C2519" t="s">
        <v>6</v>
      </c>
    </row>
    <row r="2520" spans="1:3" ht="15">
      <c r="A2520">
        <v>2514</v>
      </c>
      <c r="B2520" t="str">
        <f>"00135187"</f>
        <v>00135187</v>
      </c>
      <c r="C2520" t="s">
        <v>6</v>
      </c>
    </row>
    <row r="2521" spans="1:3" ht="15">
      <c r="A2521">
        <v>2515</v>
      </c>
      <c r="B2521" t="str">
        <f>"00440647"</f>
        <v>00440647</v>
      </c>
      <c r="C2521" t="s">
        <v>6</v>
      </c>
    </row>
    <row r="2522" spans="1:3" ht="15">
      <c r="A2522">
        <v>2516</v>
      </c>
      <c r="B2522" t="str">
        <f>"00115945"</f>
        <v>00115945</v>
      </c>
      <c r="C2522" t="s">
        <v>6</v>
      </c>
    </row>
    <row r="2523" spans="1:3" ht="15">
      <c r="A2523">
        <v>2517</v>
      </c>
      <c r="B2523" t="str">
        <f>"00863938"</f>
        <v>00863938</v>
      </c>
      <c r="C2523" t="s">
        <v>7</v>
      </c>
    </row>
    <row r="2524" spans="1:3" ht="15">
      <c r="A2524">
        <v>2518</v>
      </c>
      <c r="B2524" t="str">
        <f>"00692746"</f>
        <v>00692746</v>
      </c>
      <c r="C2524" t="s">
        <v>14</v>
      </c>
    </row>
    <row r="2525" spans="1:3" ht="15">
      <c r="A2525">
        <v>2519</v>
      </c>
      <c r="B2525" t="str">
        <f>"00573237"</f>
        <v>00573237</v>
      </c>
      <c r="C2525" t="s">
        <v>6</v>
      </c>
    </row>
    <row r="2526" spans="1:3" ht="15">
      <c r="A2526">
        <v>2520</v>
      </c>
      <c r="B2526" t="str">
        <f>"00529249"</f>
        <v>00529249</v>
      </c>
      <c r="C2526" t="s">
        <v>6</v>
      </c>
    </row>
    <row r="2527" spans="1:3" ht="15">
      <c r="A2527">
        <v>2521</v>
      </c>
      <c r="B2527" t="str">
        <f>"00199977"</f>
        <v>00199977</v>
      </c>
      <c r="C2527" t="s">
        <v>9</v>
      </c>
    </row>
    <row r="2528" spans="1:3" ht="15">
      <c r="A2528">
        <v>2522</v>
      </c>
      <c r="B2528" t="str">
        <f>"201412001670"</f>
        <v>201412001670</v>
      </c>
      <c r="C2528" t="s">
        <v>6</v>
      </c>
    </row>
    <row r="2529" spans="1:3" ht="15">
      <c r="A2529">
        <v>2523</v>
      </c>
      <c r="B2529" t="str">
        <f>"00626926"</f>
        <v>00626926</v>
      </c>
      <c r="C2529" t="s">
        <v>6</v>
      </c>
    </row>
    <row r="2530" spans="1:3" ht="15">
      <c r="A2530">
        <v>2524</v>
      </c>
      <c r="B2530" t="str">
        <f>"00492957"</f>
        <v>00492957</v>
      </c>
      <c r="C2530" t="s">
        <v>6</v>
      </c>
    </row>
    <row r="2531" spans="1:3" ht="15">
      <c r="A2531">
        <v>2525</v>
      </c>
      <c r="B2531" t="str">
        <f>"00861846"</f>
        <v>00861846</v>
      </c>
      <c r="C2531" t="s">
        <v>6</v>
      </c>
    </row>
    <row r="2532" spans="1:3" ht="15">
      <c r="A2532">
        <v>2526</v>
      </c>
      <c r="B2532" t="str">
        <f>"00162443"</f>
        <v>00162443</v>
      </c>
      <c r="C2532" t="s">
        <v>15</v>
      </c>
    </row>
    <row r="2533" spans="1:3" ht="15">
      <c r="A2533">
        <v>2527</v>
      </c>
      <c r="B2533" t="str">
        <f>"00644549"</f>
        <v>00644549</v>
      </c>
      <c r="C2533" t="s">
        <v>6</v>
      </c>
    </row>
    <row r="2534" spans="1:3" ht="15">
      <c r="A2534">
        <v>2528</v>
      </c>
      <c r="B2534" t="str">
        <f>"00594677"</f>
        <v>00594677</v>
      </c>
      <c r="C2534" t="s">
        <v>6</v>
      </c>
    </row>
    <row r="2535" spans="1:3" ht="15">
      <c r="A2535">
        <v>2529</v>
      </c>
      <c r="B2535" t="str">
        <f>"00604346"</f>
        <v>00604346</v>
      </c>
      <c r="C2535" t="s">
        <v>10</v>
      </c>
    </row>
    <row r="2536" spans="1:3" ht="15">
      <c r="A2536">
        <v>2530</v>
      </c>
      <c r="B2536" t="str">
        <f>"00863741"</f>
        <v>00863741</v>
      </c>
      <c r="C2536" t="s">
        <v>6</v>
      </c>
    </row>
    <row r="2537" spans="1:3" ht="15">
      <c r="A2537">
        <v>2531</v>
      </c>
      <c r="B2537" t="str">
        <f>"00525469"</f>
        <v>00525469</v>
      </c>
      <c r="C2537" t="s">
        <v>6</v>
      </c>
    </row>
    <row r="2538" spans="1:3" ht="15">
      <c r="A2538">
        <v>2532</v>
      </c>
      <c r="B2538" t="str">
        <f>"00557221"</f>
        <v>00557221</v>
      </c>
      <c r="C2538" t="s">
        <v>6</v>
      </c>
    </row>
    <row r="2539" spans="1:3" ht="15">
      <c r="A2539">
        <v>2533</v>
      </c>
      <c r="B2539" t="str">
        <f>"00863009"</f>
        <v>00863009</v>
      </c>
      <c r="C2539" t="s">
        <v>15</v>
      </c>
    </row>
    <row r="2540" spans="1:3" ht="15">
      <c r="A2540">
        <v>2534</v>
      </c>
      <c r="B2540" t="str">
        <f>"00206705"</f>
        <v>00206705</v>
      </c>
      <c r="C2540" t="s">
        <v>6</v>
      </c>
    </row>
    <row r="2541" spans="1:3" ht="15">
      <c r="A2541">
        <v>2535</v>
      </c>
      <c r="B2541" t="str">
        <f>"00590257"</f>
        <v>00590257</v>
      </c>
      <c r="C2541" t="s">
        <v>6</v>
      </c>
    </row>
    <row r="2542" spans="1:3" ht="15">
      <c r="A2542">
        <v>2536</v>
      </c>
      <c r="B2542" t="str">
        <f>"201511012157"</f>
        <v>201511012157</v>
      </c>
      <c r="C2542" t="s">
        <v>6</v>
      </c>
    </row>
    <row r="2543" spans="1:3" ht="15">
      <c r="A2543">
        <v>2537</v>
      </c>
      <c r="B2543" t="str">
        <f>"00074514"</f>
        <v>00074514</v>
      </c>
      <c r="C2543" t="s">
        <v>6</v>
      </c>
    </row>
    <row r="2544" spans="1:3" ht="15">
      <c r="A2544">
        <v>2538</v>
      </c>
      <c r="B2544" t="str">
        <f>"00490999"</f>
        <v>00490999</v>
      </c>
      <c r="C2544" t="s">
        <v>6</v>
      </c>
    </row>
    <row r="2545" spans="1:3" ht="15">
      <c r="A2545">
        <v>2539</v>
      </c>
      <c r="B2545" t="str">
        <f>"00567206"</f>
        <v>00567206</v>
      </c>
      <c r="C2545" t="s">
        <v>6</v>
      </c>
    </row>
    <row r="2546" spans="1:3" ht="15">
      <c r="A2546">
        <v>2540</v>
      </c>
      <c r="B2546" t="str">
        <f>"00632010"</f>
        <v>00632010</v>
      </c>
      <c r="C2546" t="s">
        <v>7</v>
      </c>
    </row>
    <row r="2547" spans="1:3" ht="15">
      <c r="A2547">
        <v>2541</v>
      </c>
      <c r="B2547" t="str">
        <f>"00510299"</f>
        <v>00510299</v>
      </c>
      <c r="C2547" t="s">
        <v>6</v>
      </c>
    </row>
    <row r="2548" spans="1:3" ht="15">
      <c r="A2548">
        <v>2542</v>
      </c>
      <c r="B2548" t="str">
        <f>"201604001440"</f>
        <v>201604001440</v>
      </c>
      <c r="C2548" t="s">
        <v>6</v>
      </c>
    </row>
    <row r="2549" spans="1:3" ht="15">
      <c r="A2549">
        <v>2543</v>
      </c>
      <c r="B2549" t="str">
        <f>"201409006595"</f>
        <v>201409006595</v>
      </c>
      <c r="C2549" t="s">
        <v>6</v>
      </c>
    </row>
    <row r="2550" spans="1:3" ht="15">
      <c r="A2550">
        <v>2544</v>
      </c>
      <c r="B2550" t="str">
        <f>"00599136"</f>
        <v>00599136</v>
      </c>
      <c r="C2550" t="s">
        <v>7</v>
      </c>
    </row>
    <row r="2551" spans="1:3" ht="15">
      <c r="A2551">
        <v>2545</v>
      </c>
      <c r="B2551" t="str">
        <f>"00526714"</f>
        <v>00526714</v>
      </c>
      <c r="C2551" t="s">
        <v>6</v>
      </c>
    </row>
    <row r="2552" spans="1:3" ht="15">
      <c r="A2552">
        <v>2546</v>
      </c>
      <c r="B2552" t="str">
        <f>"00162880"</f>
        <v>00162880</v>
      </c>
      <c r="C2552" t="s">
        <v>6</v>
      </c>
    </row>
    <row r="2553" spans="1:3" ht="15">
      <c r="A2553">
        <v>2547</v>
      </c>
      <c r="B2553" t="str">
        <f>"00162862"</f>
        <v>00162862</v>
      </c>
      <c r="C2553" t="s">
        <v>6</v>
      </c>
    </row>
    <row r="2554" spans="1:3" ht="15">
      <c r="A2554">
        <v>2548</v>
      </c>
      <c r="B2554" t="str">
        <f>"00862569"</f>
        <v>00862569</v>
      </c>
      <c r="C2554" t="s">
        <v>6</v>
      </c>
    </row>
    <row r="2555" spans="1:3" ht="15">
      <c r="A2555">
        <v>2549</v>
      </c>
      <c r="B2555" t="str">
        <f>"00523157"</f>
        <v>00523157</v>
      </c>
      <c r="C2555" t="s">
        <v>10</v>
      </c>
    </row>
    <row r="2556" spans="1:3" ht="15">
      <c r="A2556">
        <v>2550</v>
      </c>
      <c r="B2556" t="str">
        <f>"00597875"</f>
        <v>00597875</v>
      </c>
      <c r="C2556" t="s">
        <v>6</v>
      </c>
    </row>
    <row r="2557" spans="1:3" ht="15">
      <c r="A2557">
        <v>2551</v>
      </c>
      <c r="B2557" t="str">
        <f>"00588515"</f>
        <v>00588515</v>
      </c>
      <c r="C2557" t="s">
        <v>6</v>
      </c>
    </row>
    <row r="2558" spans="1:3" ht="15">
      <c r="A2558">
        <v>2552</v>
      </c>
      <c r="B2558" t="str">
        <f>"200801009049"</f>
        <v>200801009049</v>
      </c>
      <c r="C2558" t="s">
        <v>6</v>
      </c>
    </row>
    <row r="2559" spans="1:3" ht="15">
      <c r="A2559">
        <v>2553</v>
      </c>
      <c r="B2559" t="str">
        <f>"00604164"</f>
        <v>00604164</v>
      </c>
      <c r="C2559" t="s">
        <v>6</v>
      </c>
    </row>
    <row r="2560" spans="1:3" ht="15">
      <c r="A2560">
        <v>2554</v>
      </c>
      <c r="B2560" t="str">
        <f>"00112050"</f>
        <v>00112050</v>
      </c>
      <c r="C2560" t="s">
        <v>6</v>
      </c>
    </row>
    <row r="2561" spans="1:3" ht="15">
      <c r="A2561">
        <v>2555</v>
      </c>
      <c r="B2561" t="str">
        <f>"00565787"</f>
        <v>00565787</v>
      </c>
      <c r="C2561" t="s">
        <v>6</v>
      </c>
    </row>
    <row r="2562" spans="1:3" ht="15">
      <c r="A2562">
        <v>2556</v>
      </c>
      <c r="B2562" t="str">
        <f>"00524434"</f>
        <v>00524434</v>
      </c>
      <c r="C2562" t="s">
        <v>15</v>
      </c>
    </row>
    <row r="2563" spans="1:3" ht="15">
      <c r="A2563">
        <v>2557</v>
      </c>
      <c r="B2563" t="str">
        <f>"00625174"</f>
        <v>00625174</v>
      </c>
      <c r="C2563" t="s">
        <v>7</v>
      </c>
    </row>
    <row r="2564" spans="1:3" ht="15">
      <c r="A2564">
        <v>2558</v>
      </c>
      <c r="B2564" t="str">
        <f>"00786281"</f>
        <v>00786281</v>
      </c>
      <c r="C2564" t="s">
        <v>9</v>
      </c>
    </row>
    <row r="2565" spans="1:3" ht="15">
      <c r="A2565">
        <v>2559</v>
      </c>
      <c r="B2565" t="str">
        <f>"00349590"</f>
        <v>00349590</v>
      </c>
      <c r="C2565" t="s">
        <v>6</v>
      </c>
    </row>
    <row r="2566" spans="1:3" ht="15">
      <c r="A2566">
        <v>2560</v>
      </c>
      <c r="B2566" t="str">
        <f>"201411003636"</f>
        <v>201411003636</v>
      </c>
      <c r="C2566" t="s">
        <v>6</v>
      </c>
    </row>
    <row r="2567" spans="1:3" ht="15">
      <c r="A2567">
        <v>2561</v>
      </c>
      <c r="B2567" t="str">
        <f>"00135145"</f>
        <v>00135145</v>
      </c>
      <c r="C2567" t="s">
        <v>6</v>
      </c>
    </row>
    <row r="2568" spans="1:3" ht="15">
      <c r="A2568">
        <v>2562</v>
      </c>
      <c r="B2568" t="str">
        <f>"00583551"</f>
        <v>00583551</v>
      </c>
      <c r="C2568" t="s">
        <v>6</v>
      </c>
    </row>
    <row r="2569" spans="1:3" ht="15">
      <c r="A2569">
        <v>2563</v>
      </c>
      <c r="B2569" t="str">
        <f>"00799986"</f>
        <v>00799986</v>
      </c>
      <c r="C2569" t="s">
        <v>6</v>
      </c>
    </row>
    <row r="2570" spans="1:3" ht="15">
      <c r="A2570">
        <v>2564</v>
      </c>
      <c r="B2570" t="str">
        <f>"00763340"</f>
        <v>00763340</v>
      </c>
      <c r="C2570" t="s">
        <v>6</v>
      </c>
    </row>
    <row r="2571" spans="1:3" ht="15">
      <c r="A2571">
        <v>2565</v>
      </c>
      <c r="B2571" t="str">
        <f>"201411001683"</f>
        <v>201411001683</v>
      </c>
      <c r="C2571" t="s">
        <v>8</v>
      </c>
    </row>
    <row r="2572" spans="1:3" ht="15">
      <c r="A2572">
        <v>2566</v>
      </c>
      <c r="B2572" t="str">
        <f>"00588157"</f>
        <v>00588157</v>
      </c>
      <c r="C2572" t="s">
        <v>6</v>
      </c>
    </row>
    <row r="2573" spans="1:3" ht="15">
      <c r="A2573">
        <v>2567</v>
      </c>
      <c r="B2573" t="str">
        <f>"00636576"</f>
        <v>00636576</v>
      </c>
      <c r="C2573" t="s">
        <v>6</v>
      </c>
    </row>
    <row r="2574" spans="1:3" ht="15">
      <c r="A2574">
        <v>2568</v>
      </c>
      <c r="B2574" t="str">
        <f>"00489237"</f>
        <v>00489237</v>
      </c>
      <c r="C2574" t="s">
        <v>6</v>
      </c>
    </row>
    <row r="2575" spans="1:3" ht="15">
      <c r="A2575">
        <v>2569</v>
      </c>
      <c r="B2575" t="str">
        <f>"00469997"</f>
        <v>00469997</v>
      </c>
      <c r="C2575" t="s">
        <v>10</v>
      </c>
    </row>
    <row r="2576" spans="1:3" ht="15">
      <c r="A2576">
        <v>2570</v>
      </c>
      <c r="B2576" t="str">
        <f>"00569153"</f>
        <v>00569153</v>
      </c>
      <c r="C2576" t="s">
        <v>6</v>
      </c>
    </row>
    <row r="2577" spans="1:3" ht="15">
      <c r="A2577">
        <v>2571</v>
      </c>
      <c r="B2577" t="str">
        <f>"00555192"</f>
        <v>00555192</v>
      </c>
      <c r="C2577" t="s">
        <v>6</v>
      </c>
    </row>
    <row r="2578" spans="1:3" ht="15">
      <c r="A2578">
        <v>2572</v>
      </c>
      <c r="B2578" t="str">
        <f>"00863361"</f>
        <v>00863361</v>
      </c>
      <c r="C2578" t="s">
        <v>6</v>
      </c>
    </row>
    <row r="2579" spans="1:3" ht="15">
      <c r="A2579">
        <v>2573</v>
      </c>
      <c r="B2579" t="str">
        <f>"00802758"</f>
        <v>00802758</v>
      </c>
      <c r="C2579" t="s">
        <v>6</v>
      </c>
    </row>
    <row r="2580" spans="1:3" ht="15">
      <c r="A2580">
        <v>2574</v>
      </c>
      <c r="B2580" t="str">
        <f>"201412006593"</f>
        <v>201412006593</v>
      </c>
      <c r="C2580" t="s">
        <v>6</v>
      </c>
    </row>
    <row r="2581" spans="1:3" ht="15">
      <c r="A2581">
        <v>2575</v>
      </c>
      <c r="B2581" t="str">
        <f>"00542406"</f>
        <v>00542406</v>
      </c>
      <c r="C2581" t="s">
        <v>7</v>
      </c>
    </row>
    <row r="2582" spans="1:3" ht="15">
      <c r="A2582">
        <v>2576</v>
      </c>
      <c r="B2582" t="str">
        <f>"00552315"</f>
        <v>00552315</v>
      </c>
      <c r="C2582" t="s">
        <v>6</v>
      </c>
    </row>
    <row r="2583" spans="1:3" ht="15">
      <c r="A2583">
        <v>2577</v>
      </c>
      <c r="B2583" t="str">
        <f>"00571945"</f>
        <v>00571945</v>
      </c>
      <c r="C2583" t="s">
        <v>6</v>
      </c>
    </row>
    <row r="2584" spans="1:3" ht="15">
      <c r="A2584">
        <v>2578</v>
      </c>
      <c r="B2584" t="str">
        <f>"00579407"</f>
        <v>00579407</v>
      </c>
      <c r="C2584" t="s">
        <v>9</v>
      </c>
    </row>
    <row r="2585" spans="1:3" ht="15">
      <c r="A2585">
        <v>2579</v>
      </c>
      <c r="B2585" t="str">
        <f>"00861843"</f>
        <v>00861843</v>
      </c>
      <c r="C2585" t="s">
        <v>6</v>
      </c>
    </row>
    <row r="2586" spans="1:3" ht="15">
      <c r="A2586">
        <v>2580</v>
      </c>
      <c r="B2586" t="str">
        <f>"00593915"</f>
        <v>00593915</v>
      </c>
      <c r="C2586" t="s">
        <v>6</v>
      </c>
    </row>
    <row r="2587" spans="1:3" ht="15">
      <c r="A2587">
        <v>2581</v>
      </c>
      <c r="B2587" t="str">
        <f>"00621719"</f>
        <v>00621719</v>
      </c>
      <c r="C2587" t="s">
        <v>6</v>
      </c>
    </row>
    <row r="2588" spans="1:3" ht="15">
      <c r="A2588">
        <v>2582</v>
      </c>
      <c r="B2588" t="str">
        <f>"00323785"</f>
        <v>00323785</v>
      </c>
      <c r="C2588" t="s">
        <v>9</v>
      </c>
    </row>
    <row r="2589" spans="1:3" ht="15">
      <c r="A2589">
        <v>2583</v>
      </c>
      <c r="B2589" t="str">
        <f>"00859261"</f>
        <v>00859261</v>
      </c>
      <c r="C2589" t="s">
        <v>6</v>
      </c>
    </row>
    <row r="2590" spans="1:3" ht="15">
      <c r="A2590">
        <v>2584</v>
      </c>
      <c r="B2590" t="str">
        <f>"00859929"</f>
        <v>00859929</v>
      </c>
      <c r="C2590" t="s">
        <v>6</v>
      </c>
    </row>
    <row r="2591" spans="1:3" ht="15">
      <c r="A2591">
        <v>2585</v>
      </c>
      <c r="B2591" t="str">
        <f>"201102001006"</f>
        <v>201102001006</v>
      </c>
      <c r="C2591" t="s">
        <v>6</v>
      </c>
    </row>
    <row r="2592" spans="1:3" ht="15">
      <c r="A2592">
        <v>2586</v>
      </c>
      <c r="B2592" t="str">
        <f>"00576481"</f>
        <v>00576481</v>
      </c>
      <c r="C2592" t="s">
        <v>6</v>
      </c>
    </row>
    <row r="2593" spans="1:3" ht="15">
      <c r="A2593">
        <v>2587</v>
      </c>
      <c r="B2593" t="str">
        <f>"00777780"</f>
        <v>00777780</v>
      </c>
      <c r="C2593" t="s">
        <v>9</v>
      </c>
    </row>
    <row r="2594" spans="1:3" ht="15">
      <c r="A2594">
        <v>2588</v>
      </c>
      <c r="B2594" t="str">
        <f>"00332119"</f>
        <v>00332119</v>
      </c>
      <c r="C2594" t="s">
        <v>6</v>
      </c>
    </row>
    <row r="2595" spans="1:3" ht="15">
      <c r="A2595">
        <v>2589</v>
      </c>
      <c r="B2595" t="str">
        <f>"00864056"</f>
        <v>00864056</v>
      </c>
      <c r="C2595" t="s">
        <v>7</v>
      </c>
    </row>
    <row r="2596" spans="1:3" ht="15">
      <c r="A2596">
        <v>2590</v>
      </c>
      <c r="B2596" t="str">
        <f>"00441931"</f>
        <v>00441931</v>
      </c>
      <c r="C2596" t="s">
        <v>9</v>
      </c>
    </row>
    <row r="2597" spans="1:3" ht="15">
      <c r="A2597">
        <v>2591</v>
      </c>
      <c r="B2597" t="str">
        <f>"00862472"</f>
        <v>00862472</v>
      </c>
      <c r="C2597" t="s">
        <v>7</v>
      </c>
    </row>
    <row r="2598" spans="1:3" ht="15">
      <c r="A2598">
        <v>2592</v>
      </c>
      <c r="B2598" t="str">
        <f>"00591225"</f>
        <v>00591225</v>
      </c>
      <c r="C2598" t="s">
        <v>6</v>
      </c>
    </row>
    <row r="2599" spans="1:3" ht="15">
      <c r="A2599">
        <v>2593</v>
      </c>
      <c r="B2599" t="str">
        <f>"00862496"</f>
        <v>00862496</v>
      </c>
      <c r="C2599" t="s">
        <v>6</v>
      </c>
    </row>
    <row r="2600" spans="1:3" ht="15">
      <c r="A2600">
        <v>2594</v>
      </c>
      <c r="B2600" t="str">
        <f>"00864396"</f>
        <v>00864396</v>
      </c>
      <c r="C2600" t="s">
        <v>6</v>
      </c>
    </row>
    <row r="2601" spans="1:3" ht="15">
      <c r="A2601">
        <v>2595</v>
      </c>
      <c r="B2601" t="str">
        <f>"201410011629"</f>
        <v>201410011629</v>
      </c>
      <c r="C2601" t="s">
        <v>6</v>
      </c>
    </row>
    <row r="2602" spans="1:3" ht="15">
      <c r="A2602">
        <v>2596</v>
      </c>
      <c r="B2602" t="str">
        <f>"00328367"</f>
        <v>00328367</v>
      </c>
      <c r="C2602" t="s">
        <v>6</v>
      </c>
    </row>
    <row r="2603" spans="1:3" ht="15">
      <c r="A2603">
        <v>2597</v>
      </c>
      <c r="B2603" t="str">
        <f>"00621575"</f>
        <v>00621575</v>
      </c>
      <c r="C2603" t="s">
        <v>6</v>
      </c>
    </row>
    <row r="2604" spans="1:3" ht="15">
      <c r="A2604">
        <v>2598</v>
      </c>
      <c r="B2604" t="str">
        <f>"00004457"</f>
        <v>00004457</v>
      </c>
      <c r="C2604" t="s">
        <v>6</v>
      </c>
    </row>
    <row r="2605" spans="1:3" ht="15">
      <c r="A2605">
        <v>2599</v>
      </c>
      <c r="B2605" t="str">
        <f>"00029644"</f>
        <v>00029644</v>
      </c>
      <c r="C2605" t="s">
        <v>6</v>
      </c>
    </row>
    <row r="2606" spans="1:3" ht="15">
      <c r="A2606">
        <v>2600</v>
      </c>
      <c r="B2606" t="str">
        <f>"00643109"</f>
        <v>00643109</v>
      </c>
      <c r="C2606" t="s">
        <v>10</v>
      </c>
    </row>
    <row r="2607" spans="1:3" ht="15">
      <c r="A2607">
        <v>2601</v>
      </c>
      <c r="B2607" t="str">
        <f>"201011000095"</f>
        <v>201011000095</v>
      </c>
      <c r="C2607" t="s">
        <v>6</v>
      </c>
    </row>
    <row r="2608" spans="1:3" ht="15">
      <c r="A2608">
        <v>2602</v>
      </c>
      <c r="B2608" t="str">
        <f>"00629338"</f>
        <v>00629338</v>
      </c>
      <c r="C2608" t="s">
        <v>6</v>
      </c>
    </row>
    <row r="2609" spans="1:3" ht="15">
      <c r="A2609">
        <v>2603</v>
      </c>
      <c r="B2609" t="str">
        <f>"201604002690"</f>
        <v>201604002690</v>
      </c>
      <c r="C2609" t="s">
        <v>7</v>
      </c>
    </row>
    <row r="2610" spans="1:3" ht="15">
      <c r="A2610">
        <v>2604</v>
      </c>
      <c r="B2610" t="str">
        <f>"00115854"</f>
        <v>00115854</v>
      </c>
      <c r="C2610" t="s">
        <v>6</v>
      </c>
    </row>
    <row r="2611" spans="1:3" ht="15">
      <c r="A2611">
        <v>2605</v>
      </c>
      <c r="B2611" t="str">
        <f>"00763001"</f>
        <v>00763001</v>
      </c>
      <c r="C2611" t="s">
        <v>9</v>
      </c>
    </row>
    <row r="2612" spans="1:3" ht="15">
      <c r="A2612">
        <v>2606</v>
      </c>
      <c r="B2612" t="str">
        <f>"00861261"</f>
        <v>00861261</v>
      </c>
      <c r="C2612" t="s">
        <v>9</v>
      </c>
    </row>
    <row r="2613" spans="1:3" ht="15">
      <c r="A2613">
        <v>2607</v>
      </c>
      <c r="B2613" t="str">
        <f>"00637102"</f>
        <v>00637102</v>
      </c>
      <c r="C2613" t="s">
        <v>24</v>
      </c>
    </row>
    <row r="2614" spans="1:3" ht="15">
      <c r="A2614">
        <v>2608</v>
      </c>
      <c r="B2614" t="str">
        <f>"00861202"</f>
        <v>00861202</v>
      </c>
      <c r="C2614" t="s">
        <v>6</v>
      </c>
    </row>
    <row r="2615" spans="1:3" ht="15">
      <c r="A2615">
        <v>2609</v>
      </c>
      <c r="B2615" t="str">
        <f>"00594354"</f>
        <v>00594354</v>
      </c>
      <c r="C2615" t="s">
        <v>6</v>
      </c>
    </row>
    <row r="2616" spans="1:3" ht="15">
      <c r="A2616">
        <v>2610</v>
      </c>
      <c r="B2616" t="str">
        <f>"00618676"</f>
        <v>00618676</v>
      </c>
      <c r="C2616" t="s">
        <v>6</v>
      </c>
    </row>
    <row r="2617" spans="1:3" ht="15">
      <c r="A2617">
        <v>2611</v>
      </c>
      <c r="B2617" t="str">
        <f>"00638118"</f>
        <v>00638118</v>
      </c>
      <c r="C2617" t="s">
        <v>6</v>
      </c>
    </row>
    <row r="2618" spans="1:3" ht="15">
      <c r="A2618">
        <v>2612</v>
      </c>
      <c r="B2618" t="str">
        <f>"00090046"</f>
        <v>00090046</v>
      </c>
      <c r="C2618" t="s">
        <v>17</v>
      </c>
    </row>
    <row r="2619" spans="1:3" ht="15">
      <c r="A2619">
        <v>2613</v>
      </c>
      <c r="B2619" t="str">
        <f>"00865780"</f>
        <v>00865780</v>
      </c>
      <c r="C2619" t="s">
        <v>6</v>
      </c>
    </row>
    <row r="2620" spans="1:3" ht="15">
      <c r="A2620">
        <v>2614</v>
      </c>
      <c r="B2620" t="str">
        <f>"201604004705"</f>
        <v>201604004705</v>
      </c>
      <c r="C2620" t="s">
        <v>6</v>
      </c>
    </row>
    <row r="2621" spans="1:3" ht="15">
      <c r="A2621">
        <v>2615</v>
      </c>
      <c r="B2621" t="str">
        <f>"00566765"</f>
        <v>00566765</v>
      </c>
      <c r="C2621" t="s">
        <v>6</v>
      </c>
    </row>
    <row r="2622" spans="1:3" ht="15">
      <c r="A2622">
        <v>2616</v>
      </c>
      <c r="B2622" t="str">
        <f>"00213418"</f>
        <v>00213418</v>
      </c>
      <c r="C2622" t="s">
        <v>6</v>
      </c>
    </row>
    <row r="2623" spans="1:3" ht="15">
      <c r="A2623">
        <v>2617</v>
      </c>
      <c r="B2623" t="str">
        <f>"00806271"</f>
        <v>00806271</v>
      </c>
      <c r="C2623" t="s">
        <v>9</v>
      </c>
    </row>
    <row r="2624" spans="1:3" ht="15">
      <c r="A2624">
        <v>2618</v>
      </c>
      <c r="B2624" t="str">
        <f>"00863960"</f>
        <v>00863960</v>
      </c>
      <c r="C2624" t="s">
        <v>6</v>
      </c>
    </row>
    <row r="2625" spans="1:3" ht="15">
      <c r="A2625">
        <v>2619</v>
      </c>
      <c r="B2625" t="str">
        <f>"00510305"</f>
        <v>00510305</v>
      </c>
      <c r="C2625" t="s">
        <v>6</v>
      </c>
    </row>
    <row r="2626" spans="1:3" ht="15">
      <c r="A2626">
        <v>2620</v>
      </c>
      <c r="B2626" t="str">
        <f>"00594756"</f>
        <v>00594756</v>
      </c>
      <c r="C2626" t="s">
        <v>6</v>
      </c>
    </row>
    <row r="2627" spans="1:3" ht="15">
      <c r="A2627">
        <v>2621</v>
      </c>
      <c r="B2627" t="str">
        <f>"00308084"</f>
        <v>00308084</v>
      </c>
      <c r="C2627" t="s">
        <v>6</v>
      </c>
    </row>
    <row r="2628" spans="1:3" ht="15">
      <c r="A2628">
        <v>2622</v>
      </c>
      <c r="B2628" t="str">
        <f>"00860657"</f>
        <v>00860657</v>
      </c>
      <c r="C2628" t="s">
        <v>6</v>
      </c>
    </row>
    <row r="2629" spans="1:3" ht="15">
      <c r="A2629">
        <v>2623</v>
      </c>
      <c r="B2629" t="str">
        <f>"00862909"</f>
        <v>00862909</v>
      </c>
      <c r="C2629" t="s">
        <v>6</v>
      </c>
    </row>
    <row r="2630" spans="1:3" ht="15">
      <c r="A2630">
        <v>2624</v>
      </c>
      <c r="B2630" t="str">
        <f>"00625445"</f>
        <v>00625445</v>
      </c>
      <c r="C2630" t="s">
        <v>6</v>
      </c>
    </row>
    <row r="2631" spans="1:3" ht="15">
      <c r="A2631">
        <v>2625</v>
      </c>
      <c r="B2631" t="str">
        <f>"00782279"</f>
        <v>00782279</v>
      </c>
      <c r="C2631" t="s">
        <v>9</v>
      </c>
    </row>
    <row r="2632" spans="1:3" ht="15">
      <c r="A2632">
        <v>2626</v>
      </c>
      <c r="B2632" t="str">
        <f>"00864711"</f>
        <v>00864711</v>
      </c>
      <c r="C2632" t="s">
        <v>14</v>
      </c>
    </row>
    <row r="2633" spans="1:3" ht="15">
      <c r="A2633">
        <v>2627</v>
      </c>
      <c r="B2633" t="str">
        <f>"00579586"</f>
        <v>00579586</v>
      </c>
      <c r="C2633" t="s">
        <v>6</v>
      </c>
    </row>
    <row r="2634" spans="1:3" ht="15">
      <c r="A2634">
        <v>2628</v>
      </c>
      <c r="B2634" t="str">
        <f>"00507363"</f>
        <v>00507363</v>
      </c>
      <c r="C2634" t="s">
        <v>9</v>
      </c>
    </row>
    <row r="2635" spans="1:3" ht="15">
      <c r="A2635">
        <v>2629</v>
      </c>
      <c r="B2635" t="str">
        <f>"201504005485"</f>
        <v>201504005485</v>
      </c>
      <c r="C2635" t="s">
        <v>6</v>
      </c>
    </row>
    <row r="2636" spans="1:3" ht="15">
      <c r="A2636">
        <v>2630</v>
      </c>
      <c r="B2636" t="str">
        <f>"00606131"</f>
        <v>00606131</v>
      </c>
      <c r="C2636" t="s">
        <v>6</v>
      </c>
    </row>
    <row r="2637" spans="1:3" ht="15">
      <c r="A2637">
        <v>2631</v>
      </c>
      <c r="B2637" t="str">
        <f>"00864379"</f>
        <v>00864379</v>
      </c>
      <c r="C2637" t="s">
        <v>6</v>
      </c>
    </row>
    <row r="2638" spans="1:3" ht="15">
      <c r="A2638">
        <v>2632</v>
      </c>
      <c r="B2638" t="str">
        <f>"00859956"</f>
        <v>00859956</v>
      </c>
      <c r="C2638" t="s">
        <v>6</v>
      </c>
    </row>
    <row r="2639" spans="1:3" ht="15">
      <c r="A2639">
        <v>2633</v>
      </c>
      <c r="B2639" t="str">
        <f>"00562364"</f>
        <v>00562364</v>
      </c>
      <c r="C2639" t="s">
        <v>6</v>
      </c>
    </row>
    <row r="2640" spans="1:3" ht="15">
      <c r="A2640">
        <v>2634</v>
      </c>
      <c r="B2640" t="str">
        <f>"00586760"</f>
        <v>00586760</v>
      </c>
      <c r="C2640" t="s">
        <v>11</v>
      </c>
    </row>
    <row r="2641" spans="1:3" ht="15">
      <c r="A2641">
        <v>2635</v>
      </c>
      <c r="B2641" t="str">
        <f>"00585142"</f>
        <v>00585142</v>
      </c>
      <c r="C2641" t="s">
        <v>6</v>
      </c>
    </row>
    <row r="2642" spans="1:3" ht="15">
      <c r="A2642">
        <v>2636</v>
      </c>
      <c r="B2642" t="str">
        <f>"00758045"</f>
        <v>00758045</v>
      </c>
      <c r="C2642" t="s">
        <v>6</v>
      </c>
    </row>
    <row r="2643" spans="1:3" ht="15">
      <c r="A2643">
        <v>2637</v>
      </c>
      <c r="B2643" t="str">
        <f>"00124032"</f>
        <v>00124032</v>
      </c>
      <c r="C2643" t="s">
        <v>6</v>
      </c>
    </row>
    <row r="2644" spans="1:3" ht="15">
      <c r="A2644">
        <v>2638</v>
      </c>
      <c r="B2644" t="str">
        <f>"201510003323"</f>
        <v>201510003323</v>
      </c>
      <c r="C2644" t="s">
        <v>6</v>
      </c>
    </row>
    <row r="2645" spans="1:3" ht="15">
      <c r="A2645">
        <v>2639</v>
      </c>
      <c r="B2645" t="str">
        <f>"00511088"</f>
        <v>00511088</v>
      </c>
      <c r="C2645" t="s">
        <v>6</v>
      </c>
    </row>
    <row r="2646" spans="1:3" ht="15">
      <c r="A2646">
        <v>2640</v>
      </c>
      <c r="B2646" t="str">
        <f>"00574216"</f>
        <v>00574216</v>
      </c>
      <c r="C2646" t="s">
        <v>6</v>
      </c>
    </row>
    <row r="2647" spans="1:3" ht="15">
      <c r="A2647">
        <v>2641</v>
      </c>
      <c r="B2647" t="str">
        <f>"00604387"</f>
        <v>00604387</v>
      </c>
      <c r="C2647" t="s">
        <v>6</v>
      </c>
    </row>
    <row r="2648" spans="1:3" ht="15">
      <c r="A2648">
        <v>2642</v>
      </c>
      <c r="B2648" t="str">
        <f>"00566714"</f>
        <v>00566714</v>
      </c>
      <c r="C2648" t="s">
        <v>6</v>
      </c>
    </row>
    <row r="2649" spans="1:3" ht="15">
      <c r="A2649">
        <v>2643</v>
      </c>
      <c r="B2649" t="str">
        <f>"201001000454"</f>
        <v>201001000454</v>
      </c>
      <c r="C2649" t="s">
        <v>6</v>
      </c>
    </row>
    <row r="2650" spans="1:3" ht="15">
      <c r="A2650">
        <v>2644</v>
      </c>
      <c r="B2650" t="str">
        <f>"00589405"</f>
        <v>00589405</v>
      </c>
      <c r="C2650" t="s">
        <v>6</v>
      </c>
    </row>
    <row r="2651" spans="1:3" ht="15">
      <c r="A2651">
        <v>2645</v>
      </c>
      <c r="B2651" t="str">
        <f>"201406016011"</f>
        <v>201406016011</v>
      </c>
      <c r="C2651" t="s">
        <v>6</v>
      </c>
    </row>
    <row r="2652" spans="1:3" ht="15">
      <c r="A2652">
        <v>2646</v>
      </c>
      <c r="B2652" t="str">
        <f>"00620262"</f>
        <v>00620262</v>
      </c>
      <c r="C2652" t="s">
        <v>6</v>
      </c>
    </row>
    <row r="2653" spans="1:3" ht="15">
      <c r="A2653">
        <v>2647</v>
      </c>
      <c r="B2653" t="str">
        <f>"00837855"</f>
        <v>00837855</v>
      </c>
      <c r="C2653" t="s">
        <v>14</v>
      </c>
    </row>
    <row r="2654" spans="1:3" ht="15">
      <c r="A2654">
        <v>2648</v>
      </c>
      <c r="B2654" t="str">
        <f>"00560708"</f>
        <v>00560708</v>
      </c>
      <c r="C2654" t="s">
        <v>6</v>
      </c>
    </row>
    <row r="2655" spans="1:3" ht="15">
      <c r="A2655">
        <v>2649</v>
      </c>
      <c r="B2655" t="str">
        <f>"00621079"</f>
        <v>00621079</v>
      </c>
      <c r="C2655" t="s">
        <v>6</v>
      </c>
    </row>
    <row r="2656" spans="1:3" ht="15">
      <c r="A2656">
        <v>2650</v>
      </c>
      <c r="B2656" t="str">
        <f>"00599453"</f>
        <v>00599453</v>
      </c>
      <c r="C2656" t="s">
        <v>6</v>
      </c>
    </row>
    <row r="2657" spans="1:3" ht="15">
      <c r="A2657">
        <v>2651</v>
      </c>
      <c r="B2657" t="str">
        <f>"00122885"</f>
        <v>00122885</v>
      </c>
      <c r="C2657" t="s">
        <v>6</v>
      </c>
    </row>
    <row r="2658" spans="1:3" ht="15">
      <c r="A2658">
        <v>2652</v>
      </c>
      <c r="B2658" t="str">
        <f>"00614474"</f>
        <v>00614474</v>
      </c>
      <c r="C2658" t="s">
        <v>6</v>
      </c>
    </row>
    <row r="2659" spans="1:3" ht="15">
      <c r="A2659">
        <v>2653</v>
      </c>
      <c r="B2659" t="str">
        <f>"00614787"</f>
        <v>00614787</v>
      </c>
      <c r="C2659" t="s">
        <v>7</v>
      </c>
    </row>
    <row r="2660" spans="1:3" ht="15">
      <c r="A2660">
        <v>2654</v>
      </c>
      <c r="B2660" t="str">
        <f>"201402007145"</f>
        <v>201402007145</v>
      </c>
      <c r="C2660" t="s">
        <v>6</v>
      </c>
    </row>
    <row r="2661" spans="1:3" ht="15">
      <c r="A2661">
        <v>2655</v>
      </c>
      <c r="B2661" t="str">
        <f>"00558485"</f>
        <v>00558485</v>
      </c>
      <c r="C2661" t="s">
        <v>6</v>
      </c>
    </row>
    <row r="2662" spans="1:3" ht="15">
      <c r="A2662">
        <v>2656</v>
      </c>
      <c r="B2662" t="str">
        <f>"00598247"</f>
        <v>00598247</v>
      </c>
      <c r="C2662" t="s">
        <v>6</v>
      </c>
    </row>
    <row r="2663" spans="1:3" ht="15">
      <c r="A2663">
        <v>2657</v>
      </c>
      <c r="B2663" t="str">
        <f>"00598555"</f>
        <v>00598555</v>
      </c>
      <c r="C2663" t="s">
        <v>6</v>
      </c>
    </row>
    <row r="2664" spans="1:3" ht="15">
      <c r="A2664">
        <v>2658</v>
      </c>
      <c r="B2664" t="str">
        <f>"00861879"</f>
        <v>00861879</v>
      </c>
      <c r="C2664" t="s">
        <v>6</v>
      </c>
    </row>
    <row r="2665" spans="1:3" ht="15">
      <c r="A2665">
        <v>2659</v>
      </c>
      <c r="B2665" t="str">
        <f>"00616058"</f>
        <v>00616058</v>
      </c>
      <c r="C2665" t="s">
        <v>6</v>
      </c>
    </row>
    <row r="2666" spans="1:3" ht="15">
      <c r="A2666">
        <v>2660</v>
      </c>
      <c r="B2666" t="str">
        <f>"00861962"</f>
        <v>00861962</v>
      </c>
      <c r="C2666" t="s">
        <v>6</v>
      </c>
    </row>
    <row r="2667" spans="1:3" ht="15">
      <c r="A2667">
        <v>2661</v>
      </c>
      <c r="B2667" t="str">
        <f>"00865276"</f>
        <v>00865276</v>
      </c>
      <c r="C2667" t="s">
        <v>6</v>
      </c>
    </row>
    <row r="2668" spans="1:3" ht="15">
      <c r="A2668">
        <v>2662</v>
      </c>
      <c r="B2668" t="str">
        <f>"00447554"</f>
        <v>00447554</v>
      </c>
      <c r="C2668" t="s">
        <v>6</v>
      </c>
    </row>
    <row r="2669" spans="1:3" ht="15">
      <c r="A2669">
        <v>2663</v>
      </c>
      <c r="B2669" t="str">
        <f>"00859366"</f>
        <v>00859366</v>
      </c>
      <c r="C2669" t="s">
        <v>10</v>
      </c>
    </row>
    <row r="2670" spans="1:3" ht="15">
      <c r="A2670">
        <v>2664</v>
      </c>
      <c r="B2670" t="str">
        <f>"00813511"</f>
        <v>00813511</v>
      </c>
      <c r="C2670" t="s">
        <v>6</v>
      </c>
    </row>
    <row r="2671" spans="1:3" ht="15">
      <c r="A2671">
        <v>2665</v>
      </c>
      <c r="B2671" t="str">
        <f>"00605700"</f>
        <v>00605700</v>
      </c>
      <c r="C2671" t="s">
        <v>10</v>
      </c>
    </row>
    <row r="2672" spans="1:3" ht="15">
      <c r="A2672">
        <v>2666</v>
      </c>
      <c r="B2672" t="str">
        <f>"00635262"</f>
        <v>00635262</v>
      </c>
      <c r="C2672" t="s">
        <v>7</v>
      </c>
    </row>
    <row r="2673" spans="1:3" ht="15">
      <c r="A2673">
        <v>2667</v>
      </c>
      <c r="B2673" t="str">
        <f>"00630845"</f>
        <v>00630845</v>
      </c>
      <c r="C2673" t="s">
        <v>6</v>
      </c>
    </row>
    <row r="2674" spans="1:3" ht="15">
      <c r="A2674">
        <v>2668</v>
      </c>
      <c r="B2674" t="str">
        <f>"00575948"</f>
        <v>00575948</v>
      </c>
      <c r="C2674" t="s">
        <v>6</v>
      </c>
    </row>
    <row r="2675" spans="1:3" ht="15">
      <c r="A2675">
        <v>2669</v>
      </c>
      <c r="B2675" t="str">
        <f>"00617090"</f>
        <v>00617090</v>
      </c>
      <c r="C2675" t="s">
        <v>6</v>
      </c>
    </row>
    <row r="2676" spans="1:3" ht="15">
      <c r="A2676">
        <v>2670</v>
      </c>
      <c r="B2676" t="str">
        <f>"00167902"</f>
        <v>00167902</v>
      </c>
      <c r="C2676" t="s">
        <v>6</v>
      </c>
    </row>
    <row r="2677" spans="1:3" ht="15">
      <c r="A2677">
        <v>2671</v>
      </c>
      <c r="B2677" t="str">
        <f>"00568214"</f>
        <v>00568214</v>
      </c>
      <c r="C2677" t="s">
        <v>6</v>
      </c>
    </row>
    <row r="2678" spans="1:3" ht="15">
      <c r="A2678">
        <v>2672</v>
      </c>
      <c r="B2678" t="str">
        <f>"00510569"</f>
        <v>00510569</v>
      </c>
      <c r="C2678" t="s">
        <v>10</v>
      </c>
    </row>
    <row r="2679" spans="1:3" ht="15">
      <c r="A2679">
        <v>2673</v>
      </c>
      <c r="B2679" t="str">
        <f>"00570449"</f>
        <v>00570449</v>
      </c>
      <c r="C2679" t="s">
        <v>6</v>
      </c>
    </row>
    <row r="2680" spans="1:3" ht="15">
      <c r="A2680">
        <v>2674</v>
      </c>
      <c r="B2680" t="str">
        <f>"00859043"</f>
        <v>00859043</v>
      </c>
      <c r="C2680" t="s">
        <v>6</v>
      </c>
    </row>
    <row r="2681" spans="1:3" ht="15">
      <c r="A2681">
        <v>2675</v>
      </c>
      <c r="B2681" t="str">
        <f>"00532292"</f>
        <v>00532292</v>
      </c>
      <c r="C2681" t="s">
        <v>9</v>
      </c>
    </row>
    <row r="2682" spans="1:3" ht="15">
      <c r="A2682">
        <v>2676</v>
      </c>
      <c r="B2682" t="str">
        <f>"200801011276"</f>
        <v>200801011276</v>
      </c>
      <c r="C2682" t="s">
        <v>9</v>
      </c>
    </row>
    <row r="2683" spans="1:3" ht="15">
      <c r="A2683">
        <v>2677</v>
      </c>
      <c r="B2683" t="str">
        <f>"201402012511"</f>
        <v>201402012511</v>
      </c>
      <c r="C2683" t="s">
        <v>6</v>
      </c>
    </row>
    <row r="2684" spans="1:3" ht="15">
      <c r="A2684">
        <v>2678</v>
      </c>
      <c r="B2684" t="str">
        <f>"201512005416"</f>
        <v>201512005416</v>
      </c>
      <c r="C2684" t="s">
        <v>6</v>
      </c>
    </row>
    <row r="2685" spans="1:3" ht="15">
      <c r="A2685">
        <v>2679</v>
      </c>
      <c r="B2685" t="str">
        <f>"00863976"</f>
        <v>00863976</v>
      </c>
      <c r="C2685" t="s">
        <v>6</v>
      </c>
    </row>
    <row r="2686" spans="1:3" ht="15">
      <c r="A2686">
        <v>2680</v>
      </c>
      <c r="B2686" t="str">
        <f>"00503146"</f>
        <v>00503146</v>
      </c>
      <c r="C2686" t="s">
        <v>7</v>
      </c>
    </row>
    <row r="2687" spans="1:3" ht="15">
      <c r="A2687">
        <v>2681</v>
      </c>
      <c r="B2687" t="str">
        <f>"200810000104"</f>
        <v>200810000104</v>
      </c>
      <c r="C2687" t="s">
        <v>6</v>
      </c>
    </row>
    <row r="2688" spans="1:3" ht="15">
      <c r="A2688">
        <v>2682</v>
      </c>
      <c r="B2688" t="str">
        <f>"00573643"</f>
        <v>00573643</v>
      </c>
      <c r="C2688" t="s">
        <v>9</v>
      </c>
    </row>
    <row r="2689" spans="1:3" ht="15">
      <c r="A2689">
        <v>2683</v>
      </c>
      <c r="B2689" t="str">
        <f>"200712001498"</f>
        <v>200712001498</v>
      </c>
      <c r="C2689" t="s">
        <v>6</v>
      </c>
    </row>
    <row r="2690" spans="1:3" ht="15">
      <c r="A2690">
        <v>2684</v>
      </c>
      <c r="B2690" t="str">
        <f>"00577456"</f>
        <v>00577456</v>
      </c>
      <c r="C2690" t="s">
        <v>6</v>
      </c>
    </row>
    <row r="2691" spans="1:3" ht="15">
      <c r="A2691">
        <v>2685</v>
      </c>
      <c r="B2691" t="str">
        <f>"00555915"</f>
        <v>00555915</v>
      </c>
      <c r="C2691" t="s">
        <v>6</v>
      </c>
    </row>
    <row r="2692" spans="1:3" ht="15">
      <c r="A2692">
        <v>2686</v>
      </c>
      <c r="B2692" t="str">
        <f>"201402006029"</f>
        <v>201402006029</v>
      </c>
      <c r="C2692" t="s">
        <v>6</v>
      </c>
    </row>
    <row r="2693" spans="1:3" ht="15">
      <c r="A2693">
        <v>2687</v>
      </c>
      <c r="B2693" t="str">
        <f>"00573229"</f>
        <v>00573229</v>
      </c>
      <c r="C2693" t="s">
        <v>6</v>
      </c>
    </row>
    <row r="2694" spans="1:3" ht="15">
      <c r="A2694">
        <v>2688</v>
      </c>
      <c r="B2694" t="str">
        <f>"00640681"</f>
        <v>00640681</v>
      </c>
      <c r="C2694" t="s">
        <v>9</v>
      </c>
    </row>
    <row r="2695" spans="1:3" ht="15">
      <c r="A2695">
        <v>2689</v>
      </c>
      <c r="B2695" t="str">
        <f>"00195001"</f>
        <v>00195001</v>
      </c>
      <c r="C2695" t="s">
        <v>6</v>
      </c>
    </row>
    <row r="2696" spans="1:3" ht="15">
      <c r="A2696">
        <v>2690</v>
      </c>
      <c r="B2696" t="str">
        <f>"00577547"</f>
        <v>00577547</v>
      </c>
      <c r="C2696" t="s">
        <v>10</v>
      </c>
    </row>
    <row r="2697" spans="1:3" ht="15">
      <c r="A2697">
        <v>2691</v>
      </c>
      <c r="B2697" t="str">
        <f>"00791771"</f>
        <v>00791771</v>
      </c>
      <c r="C2697" t="s">
        <v>6</v>
      </c>
    </row>
    <row r="2698" spans="1:3" ht="15">
      <c r="A2698">
        <v>2692</v>
      </c>
      <c r="B2698" t="str">
        <f>"201411002226"</f>
        <v>201411002226</v>
      </c>
      <c r="C2698" t="s">
        <v>6</v>
      </c>
    </row>
    <row r="2699" spans="1:3" ht="15">
      <c r="A2699">
        <v>2693</v>
      </c>
      <c r="B2699" t="str">
        <f>"201504003886"</f>
        <v>201504003886</v>
      </c>
      <c r="C2699" t="s">
        <v>6</v>
      </c>
    </row>
    <row r="2700" spans="1:3" ht="15">
      <c r="A2700">
        <v>2694</v>
      </c>
      <c r="B2700" t="str">
        <f>"00628027"</f>
        <v>00628027</v>
      </c>
      <c r="C2700" t="s">
        <v>10</v>
      </c>
    </row>
    <row r="2701" spans="1:3" ht="15">
      <c r="A2701">
        <v>2695</v>
      </c>
      <c r="B2701" t="str">
        <f>"00575069"</f>
        <v>00575069</v>
      </c>
      <c r="C2701" t="s">
        <v>6</v>
      </c>
    </row>
    <row r="2702" spans="1:3" ht="15">
      <c r="A2702">
        <v>2696</v>
      </c>
      <c r="B2702" t="str">
        <f>"00125813"</f>
        <v>00125813</v>
      </c>
      <c r="C2702" t="s">
        <v>6</v>
      </c>
    </row>
    <row r="2703" spans="1:3" ht="15">
      <c r="A2703">
        <v>2697</v>
      </c>
      <c r="B2703" t="str">
        <f>"201511030489"</f>
        <v>201511030489</v>
      </c>
      <c r="C2703" t="s">
        <v>6</v>
      </c>
    </row>
    <row r="2704" spans="1:3" ht="15">
      <c r="A2704">
        <v>2698</v>
      </c>
      <c r="B2704" t="str">
        <f>"00520702"</f>
        <v>00520702</v>
      </c>
      <c r="C2704" t="s">
        <v>7</v>
      </c>
    </row>
    <row r="2705" spans="1:3" ht="15">
      <c r="A2705">
        <v>2699</v>
      </c>
      <c r="B2705" t="str">
        <f>"00854508"</f>
        <v>00854508</v>
      </c>
      <c r="C2705" t="s">
        <v>9</v>
      </c>
    </row>
    <row r="2706" spans="1:3" ht="15">
      <c r="A2706">
        <v>2700</v>
      </c>
      <c r="B2706" t="str">
        <f>"00862056"</f>
        <v>00862056</v>
      </c>
      <c r="C2706" t="s">
        <v>6</v>
      </c>
    </row>
    <row r="2707" spans="1:3" ht="15">
      <c r="A2707">
        <v>2701</v>
      </c>
      <c r="B2707" t="str">
        <f>"00633899"</f>
        <v>00633899</v>
      </c>
      <c r="C2707" t="s">
        <v>6</v>
      </c>
    </row>
    <row r="2708" spans="1:3" ht="15">
      <c r="A2708">
        <v>2702</v>
      </c>
      <c r="B2708" t="str">
        <f>"00116008"</f>
        <v>00116008</v>
      </c>
      <c r="C2708" t="s">
        <v>6</v>
      </c>
    </row>
    <row r="2709" spans="1:3" ht="15">
      <c r="A2709">
        <v>2703</v>
      </c>
      <c r="B2709" t="str">
        <f>"00109304"</f>
        <v>00109304</v>
      </c>
      <c r="C2709" t="s">
        <v>6</v>
      </c>
    </row>
    <row r="2710" spans="1:3" ht="15">
      <c r="A2710">
        <v>2704</v>
      </c>
      <c r="B2710" t="str">
        <f>"00194926"</f>
        <v>00194926</v>
      </c>
      <c r="C2710" t="s">
        <v>6</v>
      </c>
    </row>
    <row r="2711" spans="1:3" ht="15">
      <c r="A2711">
        <v>2705</v>
      </c>
      <c r="B2711" t="str">
        <f>"00366212"</f>
        <v>00366212</v>
      </c>
      <c r="C2711" t="s">
        <v>11</v>
      </c>
    </row>
    <row r="2712" spans="1:3" ht="15">
      <c r="A2712">
        <v>2706</v>
      </c>
      <c r="B2712" t="str">
        <f>"00588995"</f>
        <v>00588995</v>
      </c>
      <c r="C2712" t="s">
        <v>6</v>
      </c>
    </row>
    <row r="2713" spans="1:3" ht="15">
      <c r="A2713">
        <v>2707</v>
      </c>
      <c r="B2713" t="str">
        <f>"00560473"</f>
        <v>00560473</v>
      </c>
      <c r="C2713" t="s">
        <v>6</v>
      </c>
    </row>
    <row r="2714" spans="1:3" ht="15">
      <c r="A2714">
        <v>2708</v>
      </c>
      <c r="B2714" t="str">
        <f>"00552847"</f>
        <v>00552847</v>
      </c>
      <c r="C2714" t="s">
        <v>6</v>
      </c>
    </row>
    <row r="2715" spans="1:3" ht="15">
      <c r="A2715">
        <v>2709</v>
      </c>
      <c r="B2715" t="str">
        <f>"00613225"</f>
        <v>00613225</v>
      </c>
      <c r="C2715" t="s">
        <v>6</v>
      </c>
    </row>
    <row r="2716" spans="1:3" ht="15">
      <c r="A2716">
        <v>2710</v>
      </c>
      <c r="B2716" t="str">
        <f>"00533036"</f>
        <v>00533036</v>
      </c>
      <c r="C2716" t="s">
        <v>6</v>
      </c>
    </row>
    <row r="2717" spans="1:3" ht="15">
      <c r="A2717">
        <v>2711</v>
      </c>
      <c r="B2717" t="str">
        <f>"00134921"</f>
        <v>00134921</v>
      </c>
      <c r="C2717" t="s">
        <v>6</v>
      </c>
    </row>
    <row r="2718" spans="1:3" ht="15">
      <c r="A2718">
        <v>2712</v>
      </c>
      <c r="B2718" t="str">
        <f>"00590553"</f>
        <v>00590553</v>
      </c>
      <c r="C2718" t="s">
        <v>6</v>
      </c>
    </row>
    <row r="2719" spans="1:3" ht="15">
      <c r="A2719">
        <v>2713</v>
      </c>
      <c r="B2719" t="str">
        <f>"00862113"</f>
        <v>00862113</v>
      </c>
      <c r="C2719" t="s">
        <v>6</v>
      </c>
    </row>
    <row r="2720" spans="1:3" ht="15">
      <c r="A2720">
        <v>2714</v>
      </c>
      <c r="B2720" t="str">
        <f>"00856099"</f>
        <v>00856099</v>
      </c>
      <c r="C2720" t="s">
        <v>9</v>
      </c>
    </row>
    <row r="2721" spans="1:3" ht="15">
      <c r="A2721">
        <v>2715</v>
      </c>
      <c r="B2721" t="str">
        <f>"00008830"</f>
        <v>00008830</v>
      </c>
      <c r="C2721" t="s">
        <v>6</v>
      </c>
    </row>
    <row r="2722" spans="1:3" ht="15">
      <c r="A2722">
        <v>2716</v>
      </c>
      <c r="B2722" t="str">
        <f>"00808685"</f>
        <v>00808685</v>
      </c>
      <c r="C2722" t="s">
        <v>9</v>
      </c>
    </row>
    <row r="2723" spans="1:3" ht="15">
      <c r="A2723">
        <v>2717</v>
      </c>
      <c r="B2723" t="str">
        <f>"00441799"</f>
        <v>00441799</v>
      </c>
      <c r="C2723" t="s">
        <v>6</v>
      </c>
    </row>
    <row r="2724" spans="1:3" ht="15">
      <c r="A2724">
        <v>2718</v>
      </c>
      <c r="B2724" t="str">
        <f>"00763474"</f>
        <v>00763474</v>
      </c>
      <c r="C2724" t="s">
        <v>7</v>
      </c>
    </row>
    <row r="2725" spans="1:3" ht="15">
      <c r="A2725">
        <v>2719</v>
      </c>
      <c r="B2725" t="str">
        <f>"00634461"</f>
        <v>00634461</v>
      </c>
      <c r="C2725" t="s">
        <v>6</v>
      </c>
    </row>
    <row r="2726" spans="1:3" ht="15">
      <c r="A2726">
        <v>2720</v>
      </c>
      <c r="B2726" t="str">
        <f>"00471122"</f>
        <v>00471122</v>
      </c>
      <c r="C2726" t="s">
        <v>6</v>
      </c>
    </row>
    <row r="2727" spans="1:3" ht="15">
      <c r="A2727">
        <v>2721</v>
      </c>
      <c r="B2727" t="str">
        <f>"00591987"</f>
        <v>00591987</v>
      </c>
      <c r="C2727" t="s">
        <v>7</v>
      </c>
    </row>
    <row r="2728" spans="1:3" ht="15">
      <c r="A2728">
        <v>2722</v>
      </c>
      <c r="B2728" t="str">
        <f>"00638160"</f>
        <v>00638160</v>
      </c>
      <c r="C2728" t="s">
        <v>6</v>
      </c>
    </row>
    <row r="2729" spans="1:3" ht="15">
      <c r="A2729">
        <v>2723</v>
      </c>
      <c r="B2729" t="str">
        <f>"00865022"</f>
        <v>00865022</v>
      </c>
      <c r="C2729" t="s">
        <v>6</v>
      </c>
    </row>
    <row r="2730" spans="1:3" ht="15">
      <c r="A2730">
        <v>2724</v>
      </c>
      <c r="B2730" t="str">
        <f>"200802008470"</f>
        <v>200802008470</v>
      </c>
      <c r="C2730" t="s">
        <v>6</v>
      </c>
    </row>
    <row r="2731" spans="1:3" ht="15">
      <c r="A2731">
        <v>2725</v>
      </c>
      <c r="B2731" t="str">
        <f>"00793509"</f>
        <v>00793509</v>
      </c>
      <c r="C2731" t="s">
        <v>9</v>
      </c>
    </row>
    <row r="2732" spans="1:3" ht="15">
      <c r="A2732">
        <v>2726</v>
      </c>
      <c r="B2732" t="str">
        <f>"00577333"</f>
        <v>00577333</v>
      </c>
      <c r="C2732" t="s">
        <v>6</v>
      </c>
    </row>
    <row r="2733" spans="1:3" ht="15">
      <c r="A2733">
        <v>2727</v>
      </c>
      <c r="B2733" t="str">
        <f>"00557547"</f>
        <v>00557547</v>
      </c>
      <c r="C2733" t="s">
        <v>6</v>
      </c>
    </row>
    <row r="2734" spans="1:3" ht="15">
      <c r="A2734">
        <v>2728</v>
      </c>
      <c r="B2734" t="str">
        <f>"00789119"</f>
        <v>00789119</v>
      </c>
      <c r="C2734" t="s">
        <v>12</v>
      </c>
    </row>
    <row r="2735" spans="1:3" ht="15">
      <c r="A2735">
        <v>2729</v>
      </c>
      <c r="B2735" t="str">
        <f>"00628392"</f>
        <v>00628392</v>
      </c>
      <c r="C2735" t="s">
        <v>6</v>
      </c>
    </row>
    <row r="2736" spans="1:3" ht="15">
      <c r="A2736">
        <v>2730</v>
      </c>
      <c r="B2736" t="str">
        <f>"200802010209"</f>
        <v>200802010209</v>
      </c>
      <c r="C2736" t="s">
        <v>6</v>
      </c>
    </row>
    <row r="2737" spans="1:3" ht="15">
      <c r="A2737">
        <v>2731</v>
      </c>
      <c r="B2737" t="str">
        <f>"00553432"</f>
        <v>00553432</v>
      </c>
      <c r="C2737" t="s">
        <v>6</v>
      </c>
    </row>
    <row r="2738" spans="1:3" ht="15">
      <c r="A2738">
        <v>2732</v>
      </c>
      <c r="B2738" t="str">
        <f>"00792914"</f>
        <v>00792914</v>
      </c>
      <c r="C2738" t="s">
        <v>9</v>
      </c>
    </row>
    <row r="2739" spans="1:3" ht="15">
      <c r="A2739">
        <v>2733</v>
      </c>
      <c r="B2739" t="str">
        <f>"00559671"</f>
        <v>00559671</v>
      </c>
      <c r="C2739" t="s">
        <v>6</v>
      </c>
    </row>
    <row r="2740" spans="1:3" ht="15">
      <c r="A2740">
        <v>2734</v>
      </c>
      <c r="B2740" t="str">
        <f>"00560616"</f>
        <v>00560616</v>
      </c>
      <c r="C2740" t="s">
        <v>7</v>
      </c>
    </row>
    <row r="2741" spans="1:3" ht="15">
      <c r="A2741">
        <v>2735</v>
      </c>
      <c r="B2741" t="str">
        <f>"00613943"</f>
        <v>00613943</v>
      </c>
      <c r="C2741" t="s">
        <v>7</v>
      </c>
    </row>
    <row r="2742" spans="1:3" ht="15">
      <c r="A2742">
        <v>2736</v>
      </c>
      <c r="B2742" t="str">
        <f>"00766794"</f>
        <v>00766794</v>
      </c>
      <c r="C2742" t="s">
        <v>11</v>
      </c>
    </row>
    <row r="2743" spans="1:3" ht="15">
      <c r="A2743">
        <v>2737</v>
      </c>
      <c r="B2743" t="str">
        <f>"00863652"</f>
        <v>00863652</v>
      </c>
      <c r="C2743" t="s">
        <v>6</v>
      </c>
    </row>
    <row r="2744" spans="1:3" ht="15">
      <c r="A2744">
        <v>2738</v>
      </c>
      <c r="B2744" t="str">
        <f>"00126926"</f>
        <v>00126926</v>
      </c>
      <c r="C2744" t="s">
        <v>6</v>
      </c>
    </row>
    <row r="2745" spans="1:3" ht="15">
      <c r="A2745">
        <v>2739</v>
      </c>
      <c r="B2745" t="str">
        <f>"00640311"</f>
        <v>00640311</v>
      </c>
      <c r="C2745" t="s">
        <v>6</v>
      </c>
    </row>
    <row r="2746" spans="1:3" ht="15">
      <c r="A2746">
        <v>2740</v>
      </c>
      <c r="B2746" t="str">
        <f>"201512001187"</f>
        <v>201512001187</v>
      </c>
      <c r="C2746" t="s">
        <v>6</v>
      </c>
    </row>
    <row r="2747" spans="1:3" ht="15">
      <c r="A2747">
        <v>2741</v>
      </c>
      <c r="B2747" t="str">
        <f>"201511037507"</f>
        <v>201511037507</v>
      </c>
      <c r="C2747" t="s">
        <v>6</v>
      </c>
    </row>
    <row r="2748" spans="1:3" ht="15">
      <c r="A2748">
        <v>2742</v>
      </c>
      <c r="B2748" t="str">
        <f>"00862945"</f>
        <v>00862945</v>
      </c>
      <c r="C2748" t="s">
        <v>21</v>
      </c>
    </row>
    <row r="2749" spans="1:3" ht="15">
      <c r="A2749">
        <v>2743</v>
      </c>
      <c r="B2749" t="str">
        <f>"00855494"</f>
        <v>00855494</v>
      </c>
      <c r="C2749" t="s">
        <v>11</v>
      </c>
    </row>
    <row r="2750" spans="1:3" ht="15">
      <c r="A2750">
        <v>2744</v>
      </c>
      <c r="B2750" t="str">
        <f>"00611145"</f>
        <v>00611145</v>
      </c>
      <c r="C2750" t="s">
        <v>6</v>
      </c>
    </row>
    <row r="2751" spans="1:3" ht="15">
      <c r="A2751">
        <v>2745</v>
      </c>
      <c r="B2751" t="str">
        <f>"00019931"</f>
        <v>00019931</v>
      </c>
      <c r="C2751" t="s">
        <v>6</v>
      </c>
    </row>
    <row r="2752" spans="1:3" ht="15">
      <c r="A2752">
        <v>2746</v>
      </c>
      <c r="B2752" t="str">
        <f>"00485011"</f>
        <v>00485011</v>
      </c>
      <c r="C2752" t="s">
        <v>6</v>
      </c>
    </row>
    <row r="2753" spans="1:3" ht="15">
      <c r="A2753">
        <v>2747</v>
      </c>
      <c r="B2753" t="str">
        <f>"00863560"</f>
        <v>00863560</v>
      </c>
      <c r="C2753" t="s">
        <v>6</v>
      </c>
    </row>
    <row r="2754" spans="1:3" ht="15">
      <c r="A2754">
        <v>2748</v>
      </c>
      <c r="B2754" t="str">
        <f>"00117357"</f>
        <v>00117357</v>
      </c>
      <c r="C2754" t="s">
        <v>6</v>
      </c>
    </row>
    <row r="2755" spans="1:3" ht="15">
      <c r="A2755">
        <v>2749</v>
      </c>
      <c r="B2755" t="str">
        <f>"00632005"</f>
        <v>00632005</v>
      </c>
      <c r="C2755" t="s">
        <v>6</v>
      </c>
    </row>
    <row r="2756" spans="1:3" ht="15">
      <c r="A2756">
        <v>2750</v>
      </c>
      <c r="B2756" t="str">
        <f>"00532892"</f>
        <v>00532892</v>
      </c>
      <c r="C2756" t="s">
        <v>6</v>
      </c>
    </row>
    <row r="2757" spans="1:3" ht="15">
      <c r="A2757">
        <v>2751</v>
      </c>
      <c r="B2757" t="str">
        <f>"00588085"</f>
        <v>00588085</v>
      </c>
      <c r="C2757" t="s">
        <v>9</v>
      </c>
    </row>
    <row r="2758" spans="1:3" ht="15">
      <c r="A2758">
        <v>2752</v>
      </c>
      <c r="B2758" t="str">
        <f>"00598752"</f>
        <v>00598752</v>
      </c>
      <c r="C2758" t="s">
        <v>6</v>
      </c>
    </row>
    <row r="2759" spans="1:3" ht="15">
      <c r="A2759">
        <v>2753</v>
      </c>
      <c r="B2759" t="str">
        <f>"00446146"</f>
        <v>00446146</v>
      </c>
      <c r="C2759" t="s">
        <v>6</v>
      </c>
    </row>
    <row r="2760" spans="1:3" ht="15">
      <c r="A2760">
        <v>2754</v>
      </c>
      <c r="B2760" t="str">
        <f>"00558018"</f>
        <v>00558018</v>
      </c>
      <c r="C2760" t="s">
        <v>9</v>
      </c>
    </row>
    <row r="2761" spans="1:3" ht="15">
      <c r="A2761">
        <v>2755</v>
      </c>
      <c r="B2761" t="str">
        <f>"00572512"</f>
        <v>00572512</v>
      </c>
      <c r="C2761" t="s">
        <v>6</v>
      </c>
    </row>
    <row r="2762" spans="1:3" ht="15">
      <c r="A2762">
        <v>2756</v>
      </c>
      <c r="B2762" t="str">
        <f>"00507821"</f>
        <v>00507821</v>
      </c>
      <c r="C2762" t="s">
        <v>10</v>
      </c>
    </row>
    <row r="2763" spans="1:3" ht="15">
      <c r="A2763">
        <v>2757</v>
      </c>
      <c r="B2763" t="str">
        <f>"00863519"</f>
        <v>00863519</v>
      </c>
      <c r="C2763" t="s">
        <v>6</v>
      </c>
    </row>
    <row r="2764" spans="1:3" ht="15">
      <c r="A2764">
        <v>2758</v>
      </c>
      <c r="B2764" t="str">
        <f>"00859930"</f>
        <v>00859930</v>
      </c>
      <c r="C2764" t="s">
        <v>11</v>
      </c>
    </row>
    <row r="2765" spans="1:3" ht="15">
      <c r="A2765">
        <v>2759</v>
      </c>
      <c r="B2765" t="str">
        <f>"00572264"</f>
        <v>00572264</v>
      </c>
      <c r="C2765" t="s">
        <v>6</v>
      </c>
    </row>
    <row r="2766" spans="1:3" ht="15">
      <c r="A2766">
        <v>2760</v>
      </c>
      <c r="B2766" t="str">
        <f>"00785773"</f>
        <v>00785773</v>
      </c>
      <c r="C2766" t="s">
        <v>6</v>
      </c>
    </row>
    <row r="2767" spans="1:3" ht="15">
      <c r="A2767">
        <v>2761</v>
      </c>
      <c r="B2767" t="str">
        <f>"00622256"</f>
        <v>00622256</v>
      </c>
      <c r="C2767" t="s">
        <v>6</v>
      </c>
    </row>
    <row r="2768" spans="1:3" ht="15">
      <c r="A2768">
        <v>2762</v>
      </c>
      <c r="B2768" t="str">
        <f>"00006595"</f>
        <v>00006595</v>
      </c>
      <c r="C2768" t="s">
        <v>6</v>
      </c>
    </row>
    <row r="2769" spans="1:3" ht="15">
      <c r="A2769">
        <v>2763</v>
      </c>
      <c r="B2769" t="str">
        <f>"00614610"</f>
        <v>00614610</v>
      </c>
      <c r="C2769" t="s">
        <v>6</v>
      </c>
    </row>
    <row r="2770" spans="1:3" ht="15">
      <c r="A2770">
        <v>2764</v>
      </c>
      <c r="B2770" t="str">
        <f>"00628597"</f>
        <v>00628597</v>
      </c>
      <c r="C2770" t="s">
        <v>6</v>
      </c>
    </row>
    <row r="2771" spans="1:3" ht="15">
      <c r="A2771">
        <v>2765</v>
      </c>
      <c r="B2771" t="str">
        <f>"00862054"</f>
        <v>00862054</v>
      </c>
      <c r="C2771" t="s">
        <v>6</v>
      </c>
    </row>
    <row r="2772" spans="1:3" ht="15">
      <c r="A2772">
        <v>2766</v>
      </c>
      <c r="B2772" t="str">
        <f>"00233512"</f>
        <v>00233512</v>
      </c>
      <c r="C2772" t="s">
        <v>6</v>
      </c>
    </row>
    <row r="2773" spans="1:3" ht="15">
      <c r="A2773">
        <v>2767</v>
      </c>
      <c r="B2773" t="str">
        <f>"00862943"</f>
        <v>00862943</v>
      </c>
      <c r="C2773" t="s">
        <v>6</v>
      </c>
    </row>
    <row r="2774" spans="1:3" ht="15">
      <c r="A2774">
        <v>2768</v>
      </c>
      <c r="B2774" t="str">
        <f>"00520398"</f>
        <v>00520398</v>
      </c>
      <c r="C2774" t="s">
        <v>6</v>
      </c>
    </row>
    <row r="2775" spans="1:3" ht="15">
      <c r="A2775">
        <v>2769</v>
      </c>
      <c r="B2775" t="str">
        <f>"201406010370"</f>
        <v>201406010370</v>
      </c>
      <c r="C2775" t="s">
        <v>6</v>
      </c>
    </row>
    <row r="2776" spans="1:3" ht="15">
      <c r="A2776">
        <v>2770</v>
      </c>
      <c r="B2776" t="str">
        <f>"201406008232"</f>
        <v>201406008232</v>
      </c>
      <c r="C2776" t="s">
        <v>10</v>
      </c>
    </row>
    <row r="2777" spans="1:3" ht="15">
      <c r="A2777">
        <v>2771</v>
      </c>
      <c r="B2777" t="str">
        <f>"00861571"</f>
        <v>00861571</v>
      </c>
      <c r="C2777" t="s">
        <v>6</v>
      </c>
    </row>
    <row r="2778" spans="1:3" ht="15">
      <c r="A2778">
        <v>2772</v>
      </c>
      <c r="B2778" t="str">
        <f>"00589156"</f>
        <v>00589156</v>
      </c>
      <c r="C2778" t="s">
        <v>6</v>
      </c>
    </row>
    <row r="2779" spans="1:3" ht="15">
      <c r="A2779">
        <v>2773</v>
      </c>
      <c r="B2779" t="str">
        <f>"00069966"</f>
        <v>00069966</v>
      </c>
      <c r="C2779" t="s">
        <v>6</v>
      </c>
    </row>
    <row r="2780" spans="1:3" ht="15">
      <c r="A2780">
        <v>2774</v>
      </c>
      <c r="B2780" t="str">
        <f>"00633854"</f>
        <v>00633854</v>
      </c>
      <c r="C2780" t="s">
        <v>6</v>
      </c>
    </row>
    <row r="2781" spans="1:3" ht="15">
      <c r="A2781">
        <v>2775</v>
      </c>
      <c r="B2781" t="str">
        <f>"201511032475"</f>
        <v>201511032475</v>
      </c>
      <c r="C2781" t="s">
        <v>6</v>
      </c>
    </row>
    <row r="2782" spans="1:3" ht="15">
      <c r="A2782">
        <v>2776</v>
      </c>
      <c r="B2782" t="str">
        <f>"00125050"</f>
        <v>00125050</v>
      </c>
      <c r="C2782" t="s">
        <v>6</v>
      </c>
    </row>
    <row r="2783" spans="1:3" ht="15">
      <c r="A2783">
        <v>2777</v>
      </c>
      <c r="B2783" t="str">
        <f>"00573380"</f>
        <v>00573380</v>
      </c>
      <c r="C2783" t="s">
        <v>6</v>
      </c>
    </row>
    <row r="2784" spans="1:3" ht="15">
      <c r="A2784">
        <v>2778</v>
      </c>
      <c r="B2784" t="str">
        <f>"00856565"</f>
        <v>00856565</v>
      </c>
      <c r="C2784" t="s">
        <v>6</v>
      </c>
    </row>
    <row r="2785" spans="1:3" ht="15">
      <c r="A2785">
        <v>2779</v>
      </c>
      <c r="B2785" t="str">
        <f>"00490689"</f>
        <v>00490689</v>
      </c>
      <c r="C2785" t="s">
        <v>14</v>
      </c>
    </row>
    <row r="2786" spans="1:3" ht="15">
      <c r="A2786">
        <v>2780</v>
      </c>
      <c r="B2786" t="str">
        <f>"00471337"</f>
        <v>00471337</v>
      </c>
      <c r="C2786" t="s">
        <v>6</v>
      </c>
    </row>
    <row r="2787" spans="1:3" ht="15">
      <c r="A2787">
        <v>2781</v>
      </c>
      <c r="B2787" t="str">
        <f>"00176282"</f>
        <v>00176282</v>
      </c>
      <c r="C2787" t="s">
        <v>6</v>
      </c>
    </row>
    <row r="2788" spans="1:3" ht="15">
      <c r="A2788">
        <v>2782</v>
      </c>
      <c r="B2788" t="str">
        <f>"201410009525"</f>
        <v>201410009525</v>
      </c>
      <c r="C2788" t="s">
        <v>7</v>
      </c>
    </row>
    <row r="2789" spans="1:3" ht="15">
      <c r="A2789">
        <v>2783</v>
      </c>
      <c r="B2789" t="str">
        <f>"00557280"</f>
        <v>00557280</v>
      </c>
      <c r="C2789" t="s">
        <v>6</v>
      </c>
    </row>
    <row r="2790" spans="1:3" ht="15">
      <c r="A2790">
        <v>2784</v>
      </c>
      <c r="B2790" t="str">
        <f>"00571591"</f>
        <v>00571591</v>
      </c>
      <c r="C2790" t="s">
        <v>6</v>
      </c>
    </row>
    <row r="2791" spans="1:3" ht="15">
      <c r="A2791">
        <v>2785</v>
      </c>
      <c r="B2791" t="str">
        <f>"00862457"</f>
        <v>00862457</v>
      </c>
      <c r="C2791" t="s">
        <v>9</v>
      </c>
    </row>
    <row r="2792" spans="1:3" ht="15">
      <c r="A2792">
        <v>2786</v>
      </c>
      <c r="B2792" t="str">
        <f>"201409000106"</f>
        <v>201409000106</v>
      </c>
      <c r="C2792" t="s">
        <v>6</v>
      </c>
    </row>
    <row r="2793" spans="1:3" ht="15">
      <c r="A2793">
        <v>2787</v>
      </c>
      <c r="B2793" t="str">
        <f>"201601001210"</f>
        <v>201601001210</v>
      </c>
      <c r="C2793" t="s">
        <v>14</v>
      </c>
    </row>
    <row r="2794" spans="1:3" ht="15">
      <c r="A2794">
        <v>2788</v>
      </c>
      <c r="B2794" t="str">
        <f>"00128222"</f>
        <v>00128222</v>
      </c>
      <c r="C2794" t="s">
        <v>6</v>
      </c>
    </row>
    <row r="2795" spans="1:3" ht="15">
      <c r="A2795">
        <v>2789</v>
      </c>
      <c r="B2795" t="str">
        <f>"00589869"</f>
        <v>00589869</v>
      </c>
      <c r="C2795" t="s">
        <v>6</v>
      </c>
    </row>
    <row r="2796" spans="1:3" ht="15">
      <c r="A2796">
        <v>2790</v>
      </c>
      <c r="B2796" t="str">
        <f>"00137184"</f>
        <v>00137184</v>
      </c>
      <c r="C2796" t="s">
        <v>6</v>
      </c>
    </row>
    <row r="2797" spans="1:3" ht="15">
      <c r="A2797">
        <v>2791</v>
      </c>
      <c r="B2797" t="str">
        <f>"00618350"</f>
        <v>00618350</v>
      </c>
      <c r="C2797" t="s">
        <v>6</v>
      </c>
    </row>
    <row r="2798" spans="1:3" ht="15">
      <c r="A2798">
        <v>2792</v>
      </c>
      <c r="B2798" t="str">
        <f>"00467432"</f>
        <v>00467432</v>
      </c>
      <c r="C2798" t="s">
        <v>6</v>
      </c>
    </row>
    <row r="2799" spans="1:3" ht="15">
      <c r="A2799">
        <v>2793</v>
      </c>
      <c r="B2799" t="str">
        <f>"00863774"</f>
        <v>00863774</v>
      </c>
      <c r="C2799" t="s">
        <v>7</v>
      </c>
    </row>
    <row r="2800" spans="1:3" ht="15">
      <c r="A2800">
        <v>2794</v>
      </c>
      <c r="B2800" t="str">
        <f>"201412006745"</f>
        <v>201412006745</v>
      </c>
      <c r="C2800" t="s">
        <v>6</v>
      </c>
    </row>
    <row r="2801" spans="1:3" ht="15">
      <c r="A2801">
        <v>2795</v>
      </c>
      <c r="B2801" t="str">
        <f>"00628044"</f>
        <v>00628044</v>
      </c>
      <c r="C2801" t="s">
        <v>6</v>
      </c>
    </row>
    <row r="2802" spans="1:3" ht="15">
      <c r="A2802">
        <v>2796</v>
      </c>
      <c r="B2802" t="str">
        <f>"00859666"</f>
        <v>00859666</v>
      </c>
      <c r="C2802" t="s">
        <v>6</v>
      </c>
    </row>
    <row r="2803" spans="1:3" ht="15">
      <c r="A2803">
        <v>2797</v>
      </c>
      <c r="B2803" t="str">
        <f>"00589469"</f>
        <v>00589469</v>
      </c>
      <c r="C2803" t="s">
        <v>6</v>
      </c>
    </row>
    <row r="2804" spans="1:3" ht="15">
      <c r="A2804">
        <v>2798</v>
      </c>
      <c r="B2804" t="str">
        <f>"00109689"</f>
        <v>00109689</v>
      </c>
      <c r="C2804" t="s">
        <v>6</v>
      </c>
    </row>
    <row r="2805" spans="1:3" ht="15">
      <c r="A2805">
        <v>2799</v>
      </c>
      <c r="B2805" t="str">
        <f>"00093410"</f>
        <v>00093410</v>
      </c>
      <c r="C2805" t="s">
        <v>6</v>
      </c>
    </row>
    <row r="2806" spans="1:3" ht="15">
      <c r="A2806">
        <v>2800</v>
      </c>
      <c r="B2806" t="str">
        <f>"00862416"</f>
        <v>00862416</v>
      </c>
      <c r="C2806" t="s">
        <v>14</v>
      </c>
    </row>
    <row r="2807" spans="1:3" ht="15">
      <c r="A2807">
        <v>2801</v>
      </c>
      <c r="B2807" t="str">
        <f>"00862941"</f>
        <v>00862941</v>
      </c>
      <c r="C2807" t="s">
        <v>6</v>
      </c>
    </row>
    <row r="2808" spans="1:3" ht="15">
      <c r="A2808">
        <v>2802</v>
      </c>
      <c r="B2808" t="str">
        <f>"00230449"</f>
        <v>00230449</v>
      </c>
      <c r="C2808" t="s">
        <v>7</v>
      </c>
    </row>
    <row r="2809" spans="1:3" ht="15">
      <c r="A2809">
        <v>2803</v>
      </c>
      <c r="B2809" t="str">
        <f>"00857271"</f>
        <v>00857271</v>
      </c>
      <c r="C2809" t="s">
        <v>6</v>
      </c>
    </row>
    <row r="2810" spans="1:3" ht="15">
      <c r="A2810">
        <v>2804</v>
      </c>
      <c r="B2810" t="str">
        <f>"00596061"</f>
        <v>00596061</v>
      </c>
      <c r="C2810" t="s">
        <v>6</v>
      </c>
    </row>
    <row r="2811" spans="1:3" ht="15">
      <c r="A2811">
        <v>2805</v>
      </c>
      <c r="B2811" t="str">
        <f>"00831406"</f>
        <v>00831406</v>
      </c>
      <c r="C2811" t="s">
        <v>6</v>
      </c>
    </row>
    <row r="2812" spans="1:3" ht="15">
      <c r="A2812">
        <v>2806</v>
      </c>
      <c r="B2812" t="str">
        <f>"00587664"</f>
        <v>00587664</v>
      </c>
      <c r="C2812" t="s">
        <v>6</v>
      </c>
    </row>
    <row r="2813" spans="1:3" ht="15">
      <c r="A2813">
        <v>2807</v>
      </c>
      <c r="B2813" t="str">
        <f>"00600876"</f>
        <v>00600876</v>
      </c>
      <c r="C2813" t="s">
        <v>6</v>
      </c>
    </row>
    <row r="2814" spans="1:3" ht="15">
      <c r="A2814">
        <v>2808</v>
      </c>
      <c r="B2814" t="str">
        <f>"00863742"</f>
        <v>00863742</v>
      </c>
      <c r="C2814" t="s">
        <v>6</v>
      </c>
    </row>
    <row r="2815" spans="1:3" ht="15">
      <c r="A2815">
        <v>2809</v>
      </c>
      <c r="B2815" t="str">
        <f>"201502002723"</f>
        <v>201502002723</v>
      </c>
      <c r="C2815" t="s">
        <v>6</v>
      </c>
    </row>
    <row r="2816" spans="1:3" ht="15">
      <c r="A2816">
        <v>2810</v>
      </c>
      <c r="B2816" t="str">
        <f>"00858527"</f>
        <v>00858527</v>
      </c>
      <c r="C2816" t="s">
        <v>6</v>
      </c>
    </row>
    <row r="2817" spans="1:3" ht="15">
      <c r="A2817">
        <v>2811</v>
      </c>
      <c r="B2817" t="str">
        <f>"00641363"</f>
        <v>00641363</v>
      </c>
      <c r="C2817" t="s">
        <v>17</v>
      </c>
    </row>
    <row r="2818" spans="1:3" ht="15">
      <c r="A2818">
        <v>2812</v>
      </c>
      <c r="B2818" t="str">
        <f>"00341388"</f>
        <v>00341388</v>
      </c>
      <c r="C2818" t="s">
        <v>6</v>
      </c>
    </row>
    <row r="2819" spans="1:3" ht="15">
      <c r="A2819">
        <v>2813</v>
      </c>
      <c r="B2819" t="str">
        <f>"200802007276"</f>
        <v>200802007276</v>
      </c>
      <c r="C2819" t="s">
        <v>6</v>
      </c>
    </row>
    <row r="2820" spans="1:3" ht="15">
      <c r="A2820">
        <v>2814</v>
      </c>
      <c r="B2820" t="str">
        <f>"00621558"</f>
        <v>00621558</v>
      </c>
      <c r="C2820" t="s">
        <v>6</v>
      </c>
    </row>
    <row r="2821" spans="1:3" ht="15">
      <c r="A2821">
        <v>2815</v>
      </c>
      <c r="B2821" t="str">
        <f>"00643231"</f>
        <v>00643231</v>
      </c>
      <c r="C2821" t="s">
        <v>6</v>
      </c>
    </row>
    <row r="2822" spans="1:3" ht="15">
      <c r="A2822">
        <v>2816</v>
      </c>
      <c r="B2822" t="str">
        <f>"00596228"</f>
        <v>00596228</v>
      </c>
      <c r="C2822" t="s">
        <v>6</v>
      </c>
    </row>
    <row r="2823" spans="1:3" ht="15">
      <c r="A2823">
        <v>2817</v>
      </c>
      <c r="B2823" t="str">
        <f>"00600212"</f>
        <v>00600212</v>
      </c>
      <c r="C2823" t="s">
        <v>6</v>
      </c>
    </row>
    <row r="2824" spans="1:3" ht="15">
      <c r="A2824">
        <v>2818</v>
      </c>
      <c r="B2824" t="str">
        <f>"00017455"</f>
        <v>00017455</v>
      </c>
      <c r="C2824" t="s">
        <v>6</v>
      </c>
    </row>
    <row r="2825" spans="1:3" ht="15">
      <c r="A2825">
        <v>2819</v>
      </c>
      <c r="B2825" t="str">
        <f>"00115361"</f>
        <v>00115361</v>
      </c>
      <c r="C2825" t="s">
        <v>6</v>
      </c>
    </row>
    <row r="2826" spans="1:3" ht="15">
      <c r="A2826">
        <v>2820</v>
      </c>
      <c r="B2826" t="str">
        <f>"00865209"</f>
        <v>00865209</v>
      </c>
      <c r="C2826" t="s">
        <v>9</v>
      </c>
    </row>
    <row r="2827" spans="1:3" ht="15">
      <c r="A2827">
        <v>2821</v>
      </c>
      <c r="B2827" t="str">
        <f>"00865215"</f>
        <v>00865215</v>
      </c>
      <c r="C2827" t="s">
        <v>6</v>
      </c>
    </row>
    <row r="2828" spans="1:3" ht="15">
      <c r="A2828">
        <v>2822</v>
      </c>
      <c r="B2828" t="str">
        <f>"201510003279"</f>
        <v>201510003279</v>
      </c>
      <c r="C2828" t="s">
        <v>6</v>
      </c>
    </row>
    <row r="2829" spans="1:3" ht="15">
      <c r="A2829">
        <v>2823</v>
      </c>
      <c r="B2829" t="str">
        <f>"00570218"</f>
        <v>00570218</v>
      </c>
      <c r="C2829" t="s">
        <v>6</v>
      </c>
    </row>
    <row r="2830" spans="1:3" ht="15">
      <c r="A2830">
        <v>2824</v>
      </c>
      <c r="B2830" t="str">
        <f>"00577891"</f>
        <v>00577891</v>
      </c>
      <c r="C2830" t="s">
        <v>6</v>
      </c>
    </row>
    <row r="2831" spans="1:3" ht="15">
      <c r="A2831">
        <v>2825</v>
      </c>
      <c r="B2831" t="str">
        <f>"00625377"</f>
        <v>00625377</v>
      </c>
      <c r="C2831" t="s">
        <v>6</v>
      </c>
    </row>
    <row r="2832" spans="1:3" ht="15">
      <c r="A2832">
        <v>2826</v>
      </c>
      <c r="B2832" t="str">
        <f>"00636359"</f>
        <v>00636359</v>
      </c>
      <c r="C2832" t="s">
        <v>6</v>
      </c>
    </row>
    <row r="2833" spans="1:3" ht="15">
      <c r="A2833">
        <v>2827</v>
      </c>
      <c r="B2833" t="str">
        <f>"00117196"</f>
        <v>00117196</v>
      </c>
      <c r="C2833" t="s">
        <v>6</v>
      </c>
    </row>
    <row r="2834" spans="1:3" ht="15">
      <c r="A2834">
        <v>2828</v>
      </c>
      <c r="B2834" t="str">
        <f>"00611326"</f>
        <v>00611326</v>
      </c>
      <c r="C2834" t="s">
        <v>10</v>
      </c>
    </row>
    <row r="2835" spans="1:3" ht="15">
      <c r="A2835">
        <v>2829</v>
      </c>
      <c r="B2835" t="str">
        <f>"00220698"</f>
        <v>00220698</v>
      </c>
      <c r="C2835" t="s">
        <v>6</v>
      </c>
    </row>
    <row r="2836" spans="1:3" ht="15">
      <c r="A2836">
        <v>2830</v>
      </c>
      <c r="B2836" t="str">
        <f>"00859504"</f>
        <v>00859504</v>
      </c>
      <c r="C2836" t="s">
        <v>9</v>
      </c>
    </row>
    <row r="2837" spans="1:3" ht="15">
      <c r="A2837">
        <v>2831</v>
      </c>
      <c r="B2837" t="str">
        <f>"00163165"</f>
        <v>00163165</v>
      </c>
      <c r="C2837" t="s">
        <v>10</v>
      </c>
    </row>
    <row r="2838" spans="1:3" ht="15">
      <c r="A2838">
        <v>2832</v>
      </c>
      <c r="B2838" t="str">
        <f>"00592683"</f>
        <v>00592683</v>
      </c>
      <c r="C2838" t="s">
        <v>6</v>
      </c>
    </row>
    <row r="2839" spans="1:3" ht="15">
      <c r="A2839">
        <v>2833</v>
      </c>
      <c r="B2839" t="str">
        <f>"00528341"</f>
        <v>00528341</v>
      </c>
      <c r="C2839" t="s">
        <v>15</v>
      </c>
    </row>
    <row r="2840" spans="1:3" ht="15">
      <c r="A2840">
        <v>2834</v>
      </c>
      <c r="B2840" t="str">
        <f>"00553980"</f>
        <v>00553980</v>
      </c>
      <c r="C2840" t="s">
        <v>6</v>
      </c>
    </row>
    <row r="2841" spans="1:3" ht="15">
      <c r="A2841">
        <v>2835</v>
      </c>
      <c r="B2841" t="str">
        <f>"00570445"</f>
        <v>00570445</v>
      </c>
      <c r="C2841" t="s">
        <v>6</v>
      </c>
    </row>
    <row r="2842" spans="1:3" ht="15">
      <c r="A2842">
        <v>2836</v>
      </c>
      <c r="B2842" t="str">
        <f>"00573472"</f>
        <v>00573472</v>
      </c>
      <c r="C2842" t="s">
        <v>6</v>
      </c>
    </row>
    <row r="2843" spans="1:3" ht="15">
      <c r="A2843">
        <v>2837</v>
      </c>
      <c r="B2843" t="str">
        <f>"00606270"</f>
        <v>00606270</v>
      </c>
      <c r="C2843" t="s">
        <v>6</v>
      </c>
    </row>
    <row r="2844" spans="1:3" ht="15">
      <c r="A2844">
        <v>2838</v>
      </c>
      <c r="B2844" t="str">
        <f>"00862616"</f>
        <v>00862616</v>
      </c>
      <c r="C2844" t="s">
        <v>9</v>
      </c>
    </row>
    <row r="2845" spans="1:3" ht="15">
      <c r="A2845">
        <v>2839</v>
      </c>
      <c r="B2845" t="str">
        <f>"00557228"</f>
        <v>00557228</v>
      </c>
      <c r="C2845" t="s">
        <v>6</v>
      </c>
    </row>
    <row r="2846" spans="1:3" ht="15">
      <c r="A2846">
        <v>2840</v>
      </c>
      <c r="B2846" t="str">
        <f>"00864310"</f>
        <v>00864310</v>
      </c>
      <c r="C2846" t="s">
        <v>6</v>
      </c>
    </row>
    <row r="2847" spans="1:3" ht="15">
      <c r="A2847">
        <v>2841</v>
      </c>
      <c r="B2847" t="str">
        <f>"00856435"</f>
        <v>00856435</v>
      </c>
      <c r="C2847" t="s">
        <v>9</v>
      </c>
    </row>
    <row r="2848" spans="1:3" ht="15">
      <c r="A2848">
        <v>2842</v>
      </c>
      <c r="B2848" t="str">
        <f>"00856421"</f>
        <v>00856421</v>
      </c>
      <c r="C2848" t="s">
        <v>6</v>
      </c>
    </row>
    <row r="2849" spans="1:3" ht="15">
      <c r="A2849">
        <v>2843</v>
      </c>
      <c r="B2849" t="str">
        <f>"00564130"</f>
        <v>00564130</v>
      </c>
      <c r="C2849" t="s">
        <v>9</v>
      </c>
    </row>
    <row r="2850" spans="1:3" ht="15">
      <c r="A2850">
        <v>2844</v>
      </c>
      <c r="B2850" t="str">
        <f>"00619604"</f>
        <v>00619604</v>
      </c>
      <c r="C2850" t="s">
        <v>6</v>
      </c>
    </row>
    <row r="2851" spans="1:3" ht="15">
      <c r="A2851">
        <v>2845</v>
      </c>
      <c r="B2851" t="str">
        <f>"00644472"</f>
        <v>00644472</v>
      </c>
      <c r="C2851" t="s">
        <v>6</v>
      </c>
    </row>
    <row r="2852" spans="1:3" ht="15">
      <c r="A2852">
        <v>2846</v>
      </c>
      <c r="B2852" t="str">
        <f>"00640976"</f>
        <v>00640976</v>
      </c>
      <c r="C2852" t="s">
        <v>6</v>
      </c>
    </row>
    <row r="2853" spans="1:3" ht="15">
      <c r="A2853">
        <v>2847</v>
      </c>
      <c r="B2853" t="str">
        <f>"00704354"</f>
        <v>00704354</v>
      </c>
      <c r="C2853" t="s">
        <v>6</v>
      </c>
    </row>
    <row r="2854" spans="1:3" ht="15">
      <c r="A2854">
        <v>2848</v>
      </c>
      <c r="B2854" t="str">
        <f>"00267846"</f>
        <v>00267846</v>
      </c>
      <c r="C2854" t="s">
        <v>6</v>
      </c>
    </row>
    <row r="2855" spans="1:3" ht="15">
      <c r="A2855">
        <v>2849</v>
      </c>
      <c r="B2855" t="str">
        <f>"00165973"</f>
        <v>00165973</v>
      </c>
      <c r="C2855" t="s">
        <v>6</v>
      </c>
    </row>
    <row r="2856" spans="1:3" ht="15">
      <c r="A2856">
        <v>2850</v>
      </c>
      <c r="B2856" t="str">
        <f>"00634466"</f>
        <v>00634466</v>
      </c>
      <c r="C2856" t="s">
        <v>7</v>
      </c>
    </row>
    <row r="2857" spans="1:3" ht="15">
      <c r="A2857">
        <v>2851</v>
      </c>
      <c r="B2857" t="str">
        <f>"00863241"</f>
        <v>00863241</v>
      </c>
      <c r="C2857" t="s">
        <v>6</v>
      </c>
    </row>
    <row r="2858" spans="1:3" ht="15">
      <c r="A2858">
        <v>2852</v>
      </c>
      <c r="B2858" t="str">
        <f>"00599852"</f>
        <v>00599852</v>
      </c>
      <c r="C2858" t="s">
        <v>6</v>
      </c>
    </row>
    <row r="2859" spans="1:3" ht="15">
      <c r="A2859">
        <v>2853</v>
      </c>
      <c r="B2859" t="str">
        <f>"00861743"</f>
        <v>00861743</v>
      </c>
      <c r="C2859" t="s">
        <v>9</v>
      </c>
    </row>
    <row r="2860" spans="1:3" ht="15">
      <c r="A2860">
        <v>2854</v>
      </c>
      <c r="B2860" t="str">
        <f>"00577010"</f>
        <v>00577010</v>
      </c>
      <c r="C2860" t="s">
        <v>6</v>
      </c>
    </row>
    <row r="2861" spans="1:3" ht="15">
      <c r="A2861">
        <v>2855</v>
      </c>
      <c r="B2861" t="str">
        <f>"200912000024"</f>
        <v>200912000024</v>
      </c>
      <c r="C2861" t="s">
        <v>6</v>
      </c>
    </row>
    <row r="2862" spans="1:3" ht="15">
      <c r="A2862">
        <v>2856</v>
      </c>
      <c r="B2862" t="str">
        <f>"00544929"</f>
        <v>00544929</v>
      </c>
      <c r="C2862" t="s">
        <v>6</v>
      </c>
    </row>
    <row r="2863" spans="1:3" ht="15">
      <c r="A2863">
        <v>2857</v>
      </c>
      <c r="B2863" t="str">
        <f>"00569958"</f>
        <v>00569958</v>
      </c>
      <c r="C2863" t="s">
        <v>10</v>
      </c>
    </row>
    <row r="2864" spans="1:3" ht="15">
      <c r="A2864">
        <v>2858</v>
      </c>
      <c r="B2864" t="str">
        <f>"00573678"</f>
        <v>00573678</v>
      </c>
      <c r="C2864" t="s">
        <v>6</v>
      </c>
    </row>
    <row r="2865" spans="1:3" ht="15">
      <c r="A2865">
        <v>2859</v>
      </c>
      <c r="B2865" t="str">
        <f>"00616288"</f>
        <v>00616288</v>
      </c>
      <c r="C2865" t="s">
        <v>6</v>
      </c>
    </row>
    <row r="2866" spans="1:3" ht="15">
      <c r="A2866">
        <v>2860</v>
      </c>
      <c r="B2866" t="str">
        <f>"00583502"</f>
        <v>00583502</v>
      </c>
      <c r="C2866" t="s">
        <v>6</v>
      </c>
    </row>
    <row r="2867" spans="1:3" ht="15">
      <c r="A2867">
        <v>2861</v>
      </c>
      <c r="B2867" t="str">
        <f>"00864617"</f>
        <v>00864617</v>
      </c>
      <c r="C2867" t="s">
        <v>6</v>
      </c>
    </row>
    <row r="2868" spans="1:3" ht="15">
      <c r="A2868">
        <v>2862</v>
      </c>
      <c r="B2868" t="str">
        <f>"00258070"</f>
        <v>00258070</v>
      </c>
      <c r="C2868" t="s">
        <v>6</v>
      </c>
    </row>
    <row r="2869" spans="1:3" ht="15">
      <c r="A2869">
        <v>2863</v>
      </c>
      <c r="B2869" t="str">
        <f>"00601542"</f>
        <v>00601542</v>
      </c>
      <c r="C2869" t="s">
        <v>6</v>
      </c>
    </row>
    <row r="2870" spans="1:3" ht="15">
      <c r="A2870">
        <v>2864</v>
      </c>
      <c r="B2870" t="str">
        <f>"00641130"</f>
        <v>00641130</v>
      </c>
      <c r="C2870" t="s">
        <v>6</v>
      </c>
    </row>
    <row r="2871" spans="1:3" ht="15">
      <c r="A2871">
        <v>2865</v>
      </c>
      <c r="B2871" t="str">
        <f>"00718035"</f>
        <v>00718035</v>
      </c>
      <c r="C2871" t="s">
        <v>9</v>
      </c>
    </row>
    <row r="2872" spans="1:3" ht="15">
      <c r="A2872">
        <v>2866</v>
      </c>
      <c r="B2872" t="str">
        <f>"00216797"</f>
        <v>00216797</v>
      </c>
      <c r="C2872" t="s">
        <v>6</v>
      </c>
    </row>
    <row r="2873" spans="1:3" ht="15">
      <c r="A2873">
        <v>2867</v>
      </c>
      <c r="B2873" t="str">
        <f>"00864629"</f>
        <v>00864629</v>
      </c>
      <c r="C2873" t="s">
        <v>9</v>
      </c>
    </row>
    <row r="2874" spans="1:3" ht="15">
      <c r="A2874">
        <v>2868</v>
      </c>
      <c r="B2874" t="str">
        <f>"00482640"</f>
        <v>00482640</v>
      </c>
      <c r="C2874" t="s">
        <v>6</v>
      </c>
    </row>
    <row r="2875" spans="1:3" ht="15">
      <c r="A2875">
        <v>2869</v>
      </c>
      <c r="B2875" t="str">
        <f>"00596560"</f>
        <v>00596560</v>
      </c>
      <c r="C2875" t="s">
        <v>6</v>
      </c>
    </row>
    <row r="2876" spans="1:3" ht="15">
      <c r="A2876">
        <v>2870</v>
      </c>
      <c r="B2876" t="str">
        <f>"00644724"</f>
        <v>00644724</v>
      </c>
      <c r="C2876" t="s">
        <v>6</v>
      </c>
    </row>
    <row r="2877" spans="1:3" ht="15">
      <c r="A2877">
        <v>2871</v>
      </c>
      <c r="B2877" t="str">
        <f>"00857182"</f>
        <v>00857182</v>
      </c>
      <c r="C2877" t="s">
        <v>6</v>
      </c>
    </row>
    <row r="2878" spans="1:3" ht="15">
      <c r="A2878">
        <v>2872</v>
      </c>
      <c r="B2878" t="str">
        <f>"00857402"</f>
        <v>00857402</v>
      </c>
      <c r="C2878" t="s">
        <v>6</v>
      </c>
    </row>
    <row r="2879" spans="1:3" ht="15">
      <c r="A2879">
        <v>2873</v>
      </c>
      <c r="B2879" t="str">
        <f>"00559795"</f>
        <v>00559795</v>
      </c>
      <c r="C2879" t="s">
        <v>6</v>
      </c>
    </row>
    <row r="2880" spans="1:3" ht="15">
      <c r="A2880">
        <v>2874</v>
      </c>
      <c r="B2880" t="str">
        <f>"00620201"</f>
        <v>00620201</v>
      </c>
      <c r="C2880" t="s">
        <v>6</v>
      </c>
    </row>
    <row r="2881" spans="1:3" ht="15">
      <c r="A2881">
        <v>2875</v>
      </c>
      <c r="B2881" t="str">
        <f>"00859853"</f>
        <v>00859853</v>
      </c>
      <c r="C2881" t="s">
        <v>12</v>
      </c>
    </row>
    <row r="2882" spans="1:3" ht="15">
      <c r="A2882">
        <v>2876</v>
      </c>
      <c r="B2882" t="str">
        <f>"201604001943"</f>
        <v>201604001943</v>
      </c>
      <c r="C2882" t="s">
        <v>6</v>
      </c>
    </row>
    <row r="2883" spans="1:3" ht="15">
      <c r="A2883">
        <v>2877</v>
      </c>
      <c r="B2883" t="str">
        <f>"00448187"</f>
        <v>00448187</v>
      </c>
      <c r="C2883" t="s">
        <v>6</v>
      </c>
    </row>
    <row r="2884" spans="1:3" ht="15">
      <c r="A2884">
        <v>2878</v>
      </c>
      <c r="B2884" t="str">
        <f>"00843234"</f>
        <v>00843234</v>
      </c>
      <c r="C2884" t="s">
        <v>9</v>
      </c>
    </row>
    <row r="2885" spans="1:3" ht="15">
      <c r="A2885">
        <v>2879</v>
      </c>
      <c r="B2885" t="str">
        <f>"201511037006"</f>
        <v>201511037006</v>
      </c>
      <c r="C2885" t="s">
        <v>10</v>
      </c>
    </row>
    <row r="2886" spans="1:3" ht="15">
      <c r="A2886">
        <v>2880</v>
      </c>
      <c r="B2886" t="str">
        <f>"00588346"</f>
        <v>00588346</v>
      </c>
      <c r="C2886" t="s">
        <v>6</v>
      </c>
    </row>
    <row r="2887" spans="1:3" ht="15">
      <c r="A2887">
        <v>2881</v>
      </c>
      <c r="B2887" t="str">
        <f>"00634632"</f>
        <v>00634632</v>
      </c>
      <c r="C2887" t="s">
        <v>6</v>
      </c>
    </row>
    <row r="2888" spans="1:3" ht="15">
      <c r="A2888">
        <v>2882</v>
      </c>
      <c r="B2888" t="str">
        <f>"00821852"</f>
        <v>00821852</v>
      </c>
      <c r="C2888" t="s">
        <v>9</v>
      </c>
    </row>
    <row r="2889" spans="1:3" ht="15">
      <c r="A2889">
        <v>2883</v>
      </c>
      <c r="B2889" t="str">
        <f>"00711778"</f>
        <v>00711778</v>
      </c>
      <c r="C2889" t="s">
        <v>6</v>
      </c>
    </row>
    <row r="2890" spans="1:3" ht="15">
      <c r="A2890">
        <v>2884</v>
      </c>
      <c r="B2890" t="str">
        <f>"00176443"</f>
        <v>00176443</v>
      </c>
      <c r="C2890" t="s">
        <v>6</v>
      </c>
    </row>
    <row r="2891" spans="1:3" ht="15">
      <c r="A2891">
        <v>2885</v>
      </c>
      <c r="B2891" t="str">
        <f>"00135064"</f>
        <v>00135064</v>
      </c>
      <c r="C2891" t="s">
        <v>7</v>
      </c>
    </row>
    <row r="2892" spans="1:3" ht="15">
      <c r="A2892">
        <v>2886</v>
      </c>
      <c r="B2892" t="str">
        <f>"00619214"</f>
        <v>00619214</v>
      </c>
      <c r="C2892" t="s">
        <v>6</v>
      </c>
    </row>
    <row r="2893" spans="1:3" ht="15">
      <c r="A2893">
        <v>2887</v>
      </c>
      <c r="B2893" t="str">
        <f>"00610669"</f>
        <v>00610669</v>
      </c>
      <c r="C2893" t="s">
        <v>6</v>
      </c>
    </row>
    <row r="2894" spans="1:3" ht="15">
      <c r="A2894">
        <v>2888</v>
      </c>
      <c r="B2894" t="str">
        <f>"00569833"</f>
        <v>00569833</v>
      </c>
      <c r="C2894" t="s">
        <v>10</v>
      </c>
    </row>
    <row r="2895" spans="1:3" ht="15">
      <c r="A2895">
        <v>2889</v>
      </c>
      <c r="B2895" t="str">
        <f>"201504001753"</f>
        <v>201504001753</v>
      </c>
      <c r="C2895" t="s">
        <v>6</v>
      </c>
    </row>
    <row r="2896" spans="1:3" ht="15">
      <c r="A2896">
        <v>2890</v>
      </c>
      <c r="B2896" t="str">
        <f>"00607108"</f>
        <v>00607108</v>
      </c>
      <c r="C2896" t="s">
        <v>6</v>
      </c>
    </row>
    <row r="2897" spans="1:3" ht="15">
      <c r="A2897">
        <v>2891</v>
      </c>
      <c r="B2897" t="str">
        <f>"00557448"</f>
        <v>00557448</v>
      </c>
      <c r="C2897" t="s">
        <v>7</v>
      </c>
    </row>
    <row r="2898" spans="1:3" ht="15">
      <c r="A2898">
        <v>2892</v>
      </c>
      <c r="B2898" t="str">
        <f>"00610921"</f>
        <v>00610921</v>
      </c>
      <c r="C2898" t="s">
        <v>10</v>
      </c>
    </row>
    <row r="2899" spans="1:3" ht="15">
      <c r="A2899">
        <v>2893</v>
      </c>
      <c r="B2899" t="str">
        <f>"00273226"</f>
        <v>00273226</v>
      </c>
      <c r="C2899" t="s">
        <v>6</v>
      </c>
    </row>
    <row r="2900" spans="1:3" ht="15">
      <c r="A2900">
        <v>2894</v>
      </c>
      <c r="B2900" t="str">
        <f>"00569617"</f>
        <v>00569617</v>
      </c>
      <c r="C2900" t="s">
        <v>6</v>
      </c>
    </row>
    <row r="2901" spans="1:3" ht="15">
      <c r="A2901">
        <v>2895</v>
      </c>
      <c r="B2901" t="str">
        <f>"00608582"</f>
        <v>00608582</v>
      </c>
      <c r="C2901" t="s">
        <v>6</v>
      </c>
    </row>
    <row r="2902" spans="1:3" ht="15">
      <c r="A2902">
        <v>2896</v>
      </c>
      <c r="B2902" t="str">
        <f>"00585570"</f>
        <v>00585570</v>
      </c>
      <c r="C2902" t="s">
        <v>6</v>
      </c>
    </row>
    <row r="2903" spans="1:3" ht="15">
      <c r="A2903">
        <v>2897</v>
      </c>
      <c r="B2903" t="str">
        <f>"00830658"</f>
        <v>00830658</v>
      </c>
      <c r="C2903" t="s">
        <v>11</v>
      </c>
    </row>
    <row r="2904" spans="1:3" ht="15">
      <c r="A2904">
        <v>2898</v>
      </c>
      <c r="B2904" t="str">
        <f>"00710146"</f>
        <v>00710146</v>
      </c>
      <c r="C2904" t="s">
        <v>8</v>
      </c>
    </row>
    <row r="2905" spans="1:3" ht="15">
      <c r="A2905">
        <v>2899</v>
      </c>
      <c r="B2905" t="str">
        <f>"00475037"</f>
        <v>00475037</v>
      </c>
      <c r="C2905" t="s">
        <v>6</v>
      </c>
    </row>
    <row r="2906" spans="1:3" ht="15">
      <c r="A2906">
        <v>2900</v>
      </c>
      <c r="B2906" t="str">
        <f>"00544922"</f>
        <v>00544922</v>
      </c>
      <c r="C2906" t="s">
        <v>6</v>
      </c>
    </row>
    <row r="2907" spans="1:3" ht="15">
      <c r="A2907">
        <v>2901</v>
      </c>
      <c r="B2907" t="str">
        <f>"00639340"</f>
        <v>00639340</v>
      </c>
      <c r="C2907" t="s">
        <v>6</v>
      </c>
    </row>
    <row r="2908" spans="1:3" ht="15">
      <c r="A2908">
        <v>2902</v>
      </c>
      <c r="B2908" t="str">
        <f>"00596244"</f>
        <v>00596244</v>
      </c>
      <c r="C2908" t="s">
        <v>6</v>
      </c>
    </row>
    <row r="2909" spans="1:3" ht="15">
      <c r="A2909">
        <v>2903</v>
      </c>
      <c r="B2909" t="str">
        <f>"00594744"</f>
        <v>00594744</v>
      </c>
      <c r="C2909" t="s">
        <v>6</v>
      </c>
    </row>
    <row r="2910" spans="1:3" ht="15">
      <c r="A2910">
        <v>2904</v>
      </c>
      <c r="B2910" t="str">
        <f>"00476250"</f>
        <v>00476250</v>
      </c>
      <c r="C2910" t="s">
        <v>6</v>
      </c>
    </row>
    <row r="2911" spans="1:3" ht="15">
      <c r="A2911">
        <v>2905</v>
      </c>
      <c r="B2911" t="str">
        <f>"00588896"</f>
        <v>00588896</v>
      </c>
      <c r="C2911" t="s">
        <v>10</v>
      </c>
    </row>
    <row r="2912" spans="1:3" ht="15">
      <c r="A2912">
        <v>2906</v>
      </c>
      <c r="B2912" t="str">
        <f>"00622578"</f>
        <v>00622578</v>
      </c>
      <c r="C2912" t="s">
        <v>10</v>
      </c>
    </row>
    <row r="2913" spans="1:3" ht="15">
      <c r="A2913">
        <v>2907</v>
      </c>
      <c r="B2913" t="str">
        <f>"00837951"</f>
        <v>00837951</v>
      </c>
      <c r="C2913" t="s">
        <v>6</v>
      </c>
    </row>
    <row r="2914" spans="1:3" ht="15">
      <c r="A2914">
        <v>2908</v>
      </c>
      <c r="B2914" t="str">
        <f>"00127051"</f>
        <v>00127051</v>
      </c>
      <c r="C2914" t="s">
        <v>6</v>
      </c>
    </row>
    <row r="2915" spans="1:3" ht="15">
      <c r="A2915">
        <v>2909</v>
      </c>
      <c r="B2915" t="str">
        <f>"00855969"</f>
        <v>00855969</v>
      </c>
      <c r="C2915" t="s">
        <v>6</v>
      </c>
    </row>
    <row r="2916" spans="1:3" ht="15">
      <c r="A2916">
        <v>2910</v>
      </c>
      <c r="B2916" t="str">
        <f>"00324708"</f>
        <v>00324708</v>
      </c>
      <c r="C2916" t="s">
        <v>6</v>
      </c>
    </row>
    <row r="2917" spans="1:3" ht="15">
      <c r="A2917">
        <v>2911</v>
      </c>
      <c r="B2917" t="str">
        <f>"00378988"</f>
        <v>00378988</v>
      </c>
      <c r="C2917" t="s">
        <v>6</v>
      </c>
    </row>
    <row r="2918" spans="1:3" ht="15">
      <c r="A2918">
        <v>2912</v>
      </c>
      <c r="B2918" t="str">
        <f>"00630005"</f>
        <v>00630005</v>
      </c>
      <c r="C2918" t="s">
        <v>6</v>
      </c>
    </row>
    <row r="2919" spans="1:3" ht="15">
      <c r="A2919">
        <v>2913</v>
      </c>
      <c r="B2919" t="str">
        <f>"00862845"</f>
        <v>00862845</v>
      </c>
      <c r="C2919" t="s">
        <v>6</v>
      </c>
    </row>
    <row r="2920" spans="1:3" ht="15">
      <c r="A2920">
        <v>2914</v>
      </c>
      <c r="B2920" t="str">
        <f>"00128934"</f>
        <v>00128934</v>
      </c>
      <c r="C2920" t="s">
        <v>9</v>
      </c>
    </row>
    <row r="2921" spans="1:3" ht="15">
      <c r="A2921">
        <v>2915</v>
      </c>
      <c r="B2921" t="str">
        <f>"00128723"</f>
        <v>00128723</v>
      </c>
      <c r="C2921" t="s">
        <v>6</v>
      </c>
    </row>
    <row r="2922" spans="1:3" ht="15">
      <c r="A2922">
        <v>2916</v>
      </c>
      <c r="B2922" t="str">
        <f>"00075382"</f>
        <v>00075382</v>
      </c>
      <c r="C2922" t="s">
        <v>6</v>
      </c>
    </row>
    <row r="2923" spans="1:3" ht="15">
      <c r="A2923">
        <v>2917</v>
      </c>
      <c r="B2923" t="str">
        <f>"201411002837"</f>
        <v>201411002837</v>
      </c>
      <c r="C2923" t="s">
        <v>6</v>
      </c>
    </row>
    <row r="2924" spans="1:3" ht="15">
      <c r="A2924">
        <v>2918</v>
      </c>
      <c r="B2924" t="str">
        <f>"00240004"</f>
        <v>00240004</v>
      </c>
      <c r="C2924" t="s">
        <v>6</v>
      </c>
    </row>
    <row r="2925" spans="1:3" ht="15">
      <c r="A2925">
        <v>2919</v>
      </c>
      <c r="B2925" t="str">
        <f>"00860164"</f>
        <v>00860164</v>
      </c>
      <c r="C2925" t="s">
        <v>10</v>
      </c>
    </row>
    <row r="2926" spans="1:3" ht="15">
      <c r="A2926">
        <v>2920</v>
      </c>
      <c r="B2926" t="str">
        <f>"00774283"</f>
        <v>00774283</v>
      </c>
      <c r="C2926" t="s">
        <v>6</v>
      </c>
    </row>
    <row r="2927" spans="1:3" ht="15">
      <c r="A2927">
        <v>2921</v>
      </c>
      <c r="B2927" t="str">
        <f>"00590880"</f>
        <v>00590880</v>
      </c>
      <c r="C2927" t="s">
        <v>6</v>
      </c>
    </row>
    <row r="2928" spans="1:3" ht="15">
      <c r="A2928">
        <v>2922</v>
      </c>
      <c r="B2928" t="str">
        <f>"00864966"</f>
        <v>00864966</v>
      </c>
      <c r="C2928" t="s">
        <v>6</v>
      </c>
    </row>
    <row r="2929" spans="1:3" ht="15">
      <c r="A2929">
        <v>2923</v>
      </c>
      <c r="B2929" t="str">
        <f>"00865047"</f>
        <v>00865047</v>
      </c>
      <c r="C2929" t="s">
        <v>6</v>
      </c>
    </row>
    <row r="2930" spans="1:3" ht="15">
      <c r="A2930">
        <v>2924</v>
      </c>
      <c r="B2930" t="str">
        <f>"00494428"</f>
        <v>00494428</v>
      </c>
      <c r="C2930" t="s">
        <v>7</v>
      </c>
    </row>
    <row r="2931" spans="1:3" ht="15">
      <c r="A2931">
        <v>2925</v>
      </c>
      <c r="B2931" t="str">
        <f>"00567887"</f>
        <v>00567887</v>
      </c>
      <c r="C2931" t="s">
        <v>6</v>
      </c>
    </row>
    <row r="2932" spans="1:3" ht="15">
      <c r="A2932">
        <v>2926</v>
      </c>
      <c r="B2932" t="str">
        <f>"00644202"</f>
        <v>00644202</v>
      </c>
      <c r="C2932" t="s">
        <v>15</v>
      </c>
    </row>
    <row r="2933" spans="1:3" ht="15">
      <c r="A2933">
        <v>2927</v>
      </c>
      <c r="B2933" t="str">
        <f>"00795789"</f>
        <v>00795789</v>
      </c>
      <c r="C2933" t="s">
        <v>6</v>
      </c>
    </row>
    <row r="2934" spans="1:3" ht="15">
      <c r="A2934">
        <v>2928</v>
      </c>
      <c r="B2934" t="str">
        <f>"201511013625"</f>
        <v>201511013625</v>
      </c>
      <c r="C2934" t="s">
        <v>10</v>
      </c>
    </row>
    <row r="2935" spans="1:3" ht="15">
      <c r="A2935">
        <v>2929</v>
      </c>
      <c r="B2935" t="str">
        <f>"00864252"</f>
        <v>00864252</v>
      </c>
      <c r="C2935" t="s">
        <v>6</v>
      </c>
    </row>
    <row r="2936" spans="1:3" ht="15">
      <c r="A2936">
        <v>2930</v>
      </c>
      <c r="B2936" t="str">
        <f>"00627854"</f>
        <v>00627854</v>
      </c>
      <c r="C2936" t="s">
        <v>6</v>
      </c>
    </row>
    <row r="2937" spans="1:3" ht="15">
      <c r="A2937">
        <v>2931</v>
      </c>
      <c r="B2937" t="str">
        <f>"00863601"</f>
        <v>00863601</v>
      </c>
      <c r="C2937" t="s">
        <v>6</v>
      </c>
    </row>
    <row r="2938" spans="1:3" ht="15">
      <c r="A2938">
        <v>2932</v>
      </c>
      <c r="B2938" t="str">
        <f>"00571820"</f>
        <v>00571820</v>
      </c>
      <c r="C2938" t="s">
        <v>6</v>
      </c>
    </row>
    <row r="2939" spans="1:3" ht="15">
      <c r="A2939">
        <v>2933</v>
      </c>
      <c r="B2939" t="str">
        <f>"00709817"</f>
        <v>00709817</v>
      </c>
      <c r="C2939" t="s">
        <v>6</v>
      </c>
    </row>
    <row r="2940" spans="1:3" ht="15">
      <c r="A2940">
        <v>2934</v>
      </c>
      <c r="B2940" t="str">
        <f>"00509146"</f>
        <v>00509146</v>
      </c>
      <c r="C2940" t="s">
        <v>6</v>
      </c>
    </row>
    <row r="2941" spans="1:3" ht="15">
      <c r="A2941">
        <v>2935</v>
      </c>
      <c r="B2941" t="str">
        <f>"00863827"</f>
        <v>00863827</v>
      </c>
      <c r="C2941" t="s">
        <v>6</v>
      </c>
    </row>
    <row r="2942" spans="1:3" ht="15">
      <c r="A2942">
        <v>2936</v>
      </c>
      <c r="B2942" t="str">
        <f>"00584791"</f>
        <v>00584791</v>
      </c>
      <c r="C2942" t="s">
        <v>6</v>
      </c>
    </row>
    <row r="2943" spans="1:3" ht="15">
      <c r="A2943">
        <v>2937</v>
      </c>
      <c r="B2943" t="str">
        <f>"00602244"</f>
        <v>00602244</v>
      </c>
      <c r="C2943" t="s">
        <v>6</v>
      </c>
    </row>
    <row r="2944" spans="1:3" ht="15">
      <c r="A2944">
        <v>2938</v>
      </c>
      <c r="B2944" t="str">
        <f>"00649136"</f>
        <v>00649136</v>
      </c>
      <c r="C2944" t="s">
        <v>6</v>
      </c>
    </row>
    <row r="2945" spans="1:3" ht="15">
      <c r="A2945">
        <v>2939</v>
      </c>
      <c r="B2945" t="str">
        <f>"00856416"</f>
        <v>00856416</v>
      </c>
      <c r="C2945" t="s">
        <v>6</v>
      </c>
    </row>
    <row r="2946" spans="1:3" ht="15">
      <c r="A2946">
        <v>2940</v>
      </c>
      <c r="B2946" t="str">
        <f>"00590697"</f>
        <v>00590697</v>
      </c>
      <c r="C2946" t="s">
        <v>6</v>
      </c>
    </row>
    <row r="2947" spans="1:3" ht="15">
      <c r="A2947">
        <v>2941</v>
      </c>
      <c r="B2947" t="str">
        <f>"201511010826"</f>
        <v>201511010826</v>
      </c>
      <c r="C2947" t="s">
        <v>6</v>
      </c>
    </row>
    <row r="2948" spans="1:3" ht="15">
      <c r="A2948">
        <v>2942</v>
      </c>
      <c r="B2948" t="str">
        <f>"00585633"</f>
        <v>00585633</v>
      </c>
      <c r="C2948" t="s">
        <v>6</v>
      </c>
    </row>
    <row r="2949" spans="1:3" ht="15">
      <c r="A2949">
        <v>2943</v>
      </c>
      <c r="B2949" t="str">
        <f>"00564790"</f>
        <v>00564790</v>
      </c>
      <c r="C2949" t="s">
        <v>10</v>
      </c>
    </row>
    <row r="2950" spans="1:3" ht="15">
      <c r="A2950">
        <v>2944</v>
      </c>
      <c r="B2950" t="str">
        <f>"00585417"</f>
        <v>00585417</v>
      </c>
      <c r="C2950" t="s">
        <v>10</v>
      </c>
    </row>
    <row r="2951" spans="1:3" ht="15">
      <c r="A2951">
        <v>2945</v>
      </c>
      <c r="B2951" t="str">
        <f>"00860127"</f>
        <v>00860127</v>
      </c>
      <c r="C2951" t="s">
        <v>6</v>
      </c>
    </row>
    <row r="2952" spans="1:3" ht="15">
      <c r="A2952">
        <v>2946</v>
      </c>
      <c r="B2952" t="str">
        <f>"00215409"</f>
        <v>00215409</v>
      </c>
      <c r="C2952" t="s">
        <v>6</v>
      </c>
    </row>
    <row r="2953" spans="1:3" ht="15">
      <c r="A2953">
        <v>2947</v>
      </c>
      <c r="B2953" t="str">
        <f>"00632806"</f>
        <v>00632806</v>
      </c>
      <c r="C2953" t="s">
        <v>6</v>
      </c>
    </row>
    <row r="2954" spans="1:3" ht="15">
      <c r="A2954">
        <v>2948</v>
      </c>
      <c r="B2954" t="str">
        <f>"00527697"</f>
        <v>00527697</v>
      </c>
      <c r="C2954" t="s">
        <v>9</v>
      </c>
    </row>
    <row r="2955" spans="1:3" ht="15">
      <c r="A2955">
        <v>2949</v>
      </c>
      <c r="B2955" t="str">
        <f>"00617109"</f>
        <v>00617109</v>
      </c>
      <c r="C2955" t="s">
        <v>6</v>
      </c>
    </row>
    <row r="2956" spans="1:3" ht="15">
      <c r="A2956">
        <v>2950</v>
      </c>
      <c r="B2956" t="str">
        <f>"00837581"</f>
        <v>00837581</v>
      </c>
      <c r="C2956" t="s">
        <v>6</v>
      </c>
    </row>
    <row r="2957" spans="1:3" ht="15">
      <c r="A2957">
        <v>2951</v>
      </c>
      <c r="B2957" t="str">
        <f>"00572888"</f>
        <v>00572888</v>
      </c>
      <c r="C2957" t="s">
        <v>6</v>
      </c>
    </row>
    <row r="2958" spans="1:3" ht="15">
      <c r="A2958">
        <v>2952</v>
      </c>
      <c r="B2958" t="str">
        <f>"00126644"</f>
        <v>00126644</v>
      </c>
      <c r="C2958" t="s">
        <v>6</v>
      </c>
    </row>
    <row r="2959" spans="1:3" ht="15">
      <c r="A2959">
        <v>2953</v>
      </c>
      <c r="B2959" t="str">
        <f>"00132939"</f>
        <v>00132939</v>
      </c>
      <c r="C2959" t="s">
        <v>6</v>
      </c>
    </row>
    <row r="2960" spans="1:3" ht="15">
      <c r="A2960">
        <v>2954</v>
      </c>
      <c r="B2960" t="str">
        <f>"00762912"</f>
        <v>00762912</v>
      </c>
      <c r="C2960" t="s">
        <v>9</v>
      </c>
    </row>
    <row r="2961" spans="1:3" ht="15">
      <c r="A2961">
        <v>2955</v>
      </c>
      <c r="B2961" t="str">
        <f>"00860719"</f>
        <v>00860719</v>
      </c>
      <c r="C2961" t="s">
        <v>6</v>
      </c>
    </row>
    <row r="2962" spans="1:3" ht="15">
      <c r="A2962">
        <v>2956</v>
      </c>
      <c r="B2962" t="str">
        <f>"00199730"</f>
        <v>00199730</v>
      </c>
      <c r="C2962" t="s">
        <v>6</v>
      </c>
    </row>
    <row r="2963" spans="1:3" ht="15">
      <c r="A2963">
        <v>2957</v>
      </c>
      <c r="B2963" t="str">
        <f>"00586749"</f>
        <v>00586749</v>
      </c>
      <c r="C2963" t="s">
        <v>11</v>
      </c>
    </row>
    <row r="2964" spans="1:3" ht="15">
      <c r="A2964">
        <v>2958</v>
      </c>
      <c r="B2964" t="str">
        <f>"00583869"</f>
        <v>00583869</v>
      </c>
      <c r="C2964" t="s">
        <v>6</v>
      </c>
    </row>
    <row r="2965" spans="1:3" ht="15">
      <c r="A2965">
        <v>2959</v>
      </c>
      <c r="B2965" t="str">
        <f>"00627924"</f>
        <v>00627924</v>
      </c>
      <c r="C2965" t="s">
        <v>6</v>
      </c>
    </row>
    <row r="2966" spans="1:3" ht="15">
      <c r="A2966">
        <v>2960</v>
      </c>
      <c r="B2966" t="str">
        <f>"00610042"</f>
        <v>00610042</v>
      </c>
      <c r="C2966" t="s">
        <v>6</v>
      </c>
    </row>
    <row r="2967" spans="1:3" ht="15">
      <c r="A2967">
        <v>2961</v>
      </c>
      <c r="B2967" t="str">
        <f>"00525233"</f>
        <v>00525233</v>
      </c>
      <c r="C2967" t="s">
        <v>7</v>
      </c>
    </row>
    <row r="2968" spans="1:3" ht="15">
      <c r="A2968">
        <v>2962</v>
      </c>
      <c r="B2968" t="str">
        <f>"00206416"</f>
        <v>00206416</v>
      </c>
      <c r="C2968" t="s">
        <v>6</v>
      </c>
    </row>
    <row r="2969" spans="1:3" ht="15">
      <c r="A2969">
        <v>2963</v>
      </c>
      <c r="B2969" t="str">
        <f>"201506003472"</f>
        <v>201506003472</v>
      </c>
      <c r="C2969" t="s">
        <v>6</v>
      </c>
    </row>
    <row r="2970" spans="1:3" ht="15">
      <c r="A2970">
        <v>2964</v>
      </c>
      <c r="B2970" t="str">
        <f>"00233917"</f>
        <v>00233917</v>
      </c>
      <c r="C2970" t="s">
        <v>10</v>
      </c>
    </row>
    <row r="2971" spans="1:3" ht="15">
      <c r="A2971">
        <v>2965</v>
      </c>
      <c r="B2971" t="str">
        <f>"00865253"</f>
        <v>00865253</v>
      </c>
      <c r="C2971" t="s">
        <v>6</v>
      </c>
    </row>
    <row r="2972" spans="1:3" ht="15">
      <c r="A2972">
        <v>2966</v>
      </c>
      <c r="B2972" t="str">
        <f>"00596005"</f>
        <v>00596005</v>
      </c>
      <c r="C2972" t="s">
        <v>6</v>
      </c>
    </row>
    <row r="2973" spans="1:3" ht="15">
      <c r="A2973">
        <v>2967</v>
      </c>
      <c r="B2973" t="str">
        <f>"00243971"</f>
        <v>00243971</v>
      </c>
      <c r="C2973" t="s">
        <v>9</v>
      </c>
    </row>
    <row r="2974" spans="1:3" ht="15">
      <c r="A2974">
        <v>2968</v>
      </c>
      <c r="B2974" t="str">
        <f>"00859635"</f>
        <v>00859635</v>
      </c>
      <c r="C2974" t="s">
        <v>6</v>
      </c>
    </row>
    <row r="2975" spans="1:3" ht="15">
      <c r="A2975">
        <v>2969</v>
      </c>
      <c r="B2975" t="str">
        <f>"00859941"</f>
        <v>00859941</v>
      </c>
      <c r="C2975" t="s">
        <v>6</v>
      </c>
    </row>
    <row r="2976" spans="1:3" ht="15">
      <c r="A2976">
        <v>2970</v>
      </c>
      <c r="B2976" t="str">
        <f>"00665829"</f>
        <v>00665829</v>
      </c>
      <c r="C2976" t="s">
        <v>7</v>
      </c>
    </row>
    <row r="2977" spans="1:3" ht="15">
      <c r="A2977">
        <v>2971</v>
      </c>
      <c r="B2977" t="str">
        <f>"00111593"</f>
        <v>00111593</v>
      </c>
      <c r="C2977" t="s">
        <v>6</v>
      </c>
    </row>
    <row r="2978" spans="1:3" ht="15">
      <c r="A2978">
        <v>2972</v>
      </c>
      <c r="B2978" t="str">
        <f>"00648057"</f>
        <v>00648057</v>
      </c>
      <c r="C2978" t="s">
        <v>7</v>
      </c>
    </row>
    <row r="2979" spans="1:3" ht="15">
      <c r="A2979">
        <v>2973</v>
      </c>
      <c r="B2979" t="str">
        <f>"00492558"</f>
        <v>00492558</v>
      </c>
      <c r="C2979" t="s">
        <v>10</v>
      </c>
    </row>
    <row r="2980" spans="1:3" ht="15">
      <c r="A2980">
        <v>2974</v>
      </c>
      <c r="B2980" t="str">
        <f>"00626780"</f>
        <v>00626780</v>
      </c>
      <c r="C2980" t="s">
        <v>6</v>
      </c>
    </row>
    <row r="2981" spans="1:3" ht="15">
      <c r="A2981">
        <v>2975</v>
      </c>
      <c r="B2981" t="str">
        <f>"201304004839"</f>
        <v>201304004839</v>
      </c>
      <c r="C2981" t="s">
        <v>6</v>
      </c>
    </row>
    <row r="2982" spans="1:3" ht="15">
      <c r="A2982">
        <v>2976</v>
      </c>
      <c r="B2982" t="str">
        <f>"00614087"</f>
        <v>00614087</v>
      </c>
      <c r="C2982" t="s">
        <v>10</v>
      </c>
    </row>
    <row r="2983" spans="1:3" ht="15">
      <c r="A2983">
        <v>2977</v>
      </c>
      <c r="B2983" t="str">
        <f>"00861939"</f>
        <v>00861939</v>
      </c>
      <c r="C2983" t="s">
        <v>15</v>
      </c>
    </row>
    <row r="2984" spans="1:3" ht="15">
      <c r="A2984">
        <v>2978</v>
      </c>
      <c r="B2984" t="str">
        <f>"00619329"</f>
        <v>00619329</v>
      </c>
      <c r="C2984" t="s">
        <v>6</v>
      </c>
    </row>
    <row r="2985" spans="1:3" ht="15">
      <c r="A2985">
        <v>2979</v>
      </c>
      <c r="B2985" t="str">
        <f>"00520904"</f>
        <v>00520904</v>
      </c>
      <c r="C2985" t="s">
        <v>6</v>
      </c>
    </row>
    <row r="2986" spans="1:3" ht="15">
      <c r="A2986">
        <v>2980</v>
      </c>
      <c r="B2986" t="str">
        <f>"00601057"</f>
        <v>00601057</v>
      </c>
      <c r="C2986" t="s">
        <v>6</v>
      </c>
    </row>
    <row r="2987" spans="1:3" ht="15">
      <c r="A2987">
        <v>2981</v>
      </c>
      <c r="B2987" t="str">
        <f>"00854085"</f>
        <v>00854085</v>
      </c>
      <c r="C2987" t="s">
        <v>10</v>
      </c>
    </row>
    <row r="2988" spans="1:3" ht="15">
      <c r="A2988">
        <v>2982</v>
      </c>
      <c r="B2988" t="str">
        <f>"00760639"</f>
        <v>00760639</v>
      </c>
      <c r="C2988" t="s">
        <v>9</v>
      </c>
    </row>
    <row r="2989" spans="1:3" ht="15">
      <c r="A2989">
        <v>2983</v>
      </c>
      <c r="B2989" t="str">
        <f>"00571941"</f>
        <v>00571941</v>
      </c>
      <c r="C2989" t="s">
        <v>10</v>
      </c>
    </row>
    <row r="2990" spans="1:3" ht="15">
      <c r="A2990">
        <v>2984</v>
      </c>
      <c r="B2990" t="str">
        <f>"00864242"</f>
        <v>00864242</v>
      </c>
      <c r="C2990" t="s">
        <v>6</v>
      </c>
    </row>
    <row r="2991" spans="1:3" ht="15">
      <c r="A2991">
        <v>2985</v>
      </c>
      <c r="B2991" t="str">
        <f>"00765593"</f>
        <v>00765593</v>
      </c>
      <c r="C2991" t="s">
        <v>11</v>
      </c>
    </row>
    <row r="2992" spans="1:3" ht="15">
      <c r="A2992">
        <v>2986</v>
      </c>
      <c r="B2992" t="str">
        <f>"00589854"</f>
        <v>00589854</v>
      </c>
      <c r="C2992" t="s">
        <v>6</v>
      </c>
    </row>
    <row r="2993" spans="1:3" ht="15">
      <c r="A2993">
        <v>2987</v>
      </c>
      <c r="B2993" t="str">
        <f>"00096498"</f>
        <v>00096498</v>
      </c>
      <c r="C2993" t="s">
        <v>6</v>
      </c>
    </row>
    <row r="2994" spans="1:3" ht="15">
      <c r="A2994">
        <v>2988</v>
      </c>
      <c r="B2994" t="str">
        <f>"00606775"</f>
        <v>00606775</v>
      </c>
      <c r="C2994" t="s">
        <v>6</v>
      </c>
    </row>
    <row r="2995" spans="1:3" ht="15">
      <c r="A2995">
        <v>2989</v>
      </c>
      <c r="B2995" t="str">
        <f>"00865013"</f>
        <v>00865013</v>
      </c>
      <c r="C2995" t="s">
        <v>6</v>
      </c>
    </row>
    <row r="2996" spans="1:3" ht="15">
      <c r="A2996">
        <v>2990</v>
      </c>
      <c r="B2996" t="str">
        <f>"00612633"</f>
        <v>00612633</v>
      </c>
      <c r="C2996" t="s">
        <v>10</v>
      </c>
    </row>
    <row r="2997" spans="1:3" ht="15">
      <c r="A2997">
        <v>2991</v>
      </c>
      <c r="B2997" t="str">
        <f>"00619318"</f>
        <v>00619318</v>
      </c>
      <c r="C2997" t="s">
        <v>6</v>
      </c>
    </row>
    <row r="2998" spans="1:3" ht="15">
      <c r="A2998">
        <v>2992</v>
      </c>
      <c r="B2998" t="str">
        <f>"00854053"</f>
        <v>00854053</v>
      </c>
      <c r="C2998" t="s">
        <v>6</v>
      </c>
    </row>
    <row r="2999" spans="1:3" ht="15">
      <c r="A2999">
        <v>2993</v>
      </c>
      <c r="B2999" t="str">
        <f>"00608801"</f>
        <v>00608801</v>
      </c>
      <c r="C2999" t="s">
        <v>6</v>
      </c>
    </row>
    <row r="3000" spans="1:3" ht="15">
      <c r="A3000">
        <v>2994</v>
      </c>
      <c r="B3000" t="str">
        <f>"201506001450"</f>
        <v>201506001450</v>
      </c>
      <c r="C3000" t="s">
        <v>6</v>
      </c>
    </row>
    <row r="3001" spans="1:3" ht="15">
      <c r="A3001">
        <v>2995</v>
      </c>
      <c r="B3001" t="str">
        <f>"00688715"</f>
        <v>00688715</v>
      </c>
      <c r="C3001" t="s">
        <v>6</v>
      </c>
    </row>
    <row r="3002" spans="1:3" ht="15">
      <c r="A3002">
        <v>2996</v>
      </c>
      <c r="B3002" t="str">
        <f>"00457247"</f>
        <v>00457247</v>
      </c>
      <c r="C3002" t="s">
        <v>6</v>
      </c>
    </row>
    <row r="3003" spans="1:3" ht="15">
      <c r="A3003">
        <v>2997</v>
      </c>
      <c r="B3003" t="str">
        <f>"00857438"</f>
        <v>00857438</v>
      </c>
      <c r="C3003" t="s">
        <v>9</v>
      </c>
    </row>
    <row r="3004" spans="1:3" ht="15">
      <c r="A3004">
        <v>2998</v>
      </c>
      <c r="B3004" t="str">
        <f>"00837183"</f>
        <v>00837183</v>
      </c>
      <c r="C3004" t="s">
        <v>6</v>
      </c>
    </row>
    <row r="3005" spans="1:3" ht="15">
      <c r="A3005">
        <v>2999</v>
      </c>
      <c r="B3005" t="str">
        <f>"00786699"</f>
        <v>00786699</v>
      </c>
      <c r="C3005" t="s">
        <v>9</v>
      </c>
    </row>
    <row r="3006" spans="1:3" ht="15">
      <c r="A3006">
        <v>3000</v>
      </c>
      <c r="B3006" t="str">
        <f>"00217008"</f>
        <v>00217008</v>
      </c>
      <c r="C3006" t="s">
        <v>6</v>
      </c>
    </row>
    <row r="3007" spans="1:3" ht="15">
      <c r="A3007">
        <v>3001</v>
      </c>
      <c r="B3007" t="str">
        <f>"00626682"</f>
        <v>00626682</v>
      </c>
      <c r="C3007" t="s">
        <v>6</v>
      </c>
    </row>
    <row r="3008" spans="1:3" ht="15">
      <c r="A3008">
        <v>3002</v>
      </c>
      <c r="B3008" t="str">
        <f>"200802011474"</f>
        <v>200802011474</v>
      </c>
      <c r="C3008" t="s">
        <v>6</v>
      </c>
    </row>
    <row r="3009" spans="1:3" ht="15">
      <c r="A3009">
        <v>3003</v>
      </c>
      <c r="B3009" t="str">
        <f>"201412006268"</f>
        <v>201412006268</v>
      </c>
      <c r="C3009" t="s">
        <v>6</v>
      </c>
    </row>
    <row r="3010" spans="1:3" ht="15">
      <c r="A3010">
        <v>3004</v>
      </c>
      <c r="B3010" t="str">
        <f>"00614702"</f>
        <v>00614702</v>
      </c>
      <c r="C3010" t="s">
        <v>6</v>
      </c>
    </row>
    <row r="3011" spans="1:3" ht="15">
      <c r="A3011">
        <v>3005</v>
      </c>
      <c r="B3011" t="str">
        <f>"00860959"</f>
        <v>00860959</v>
      </c>
      <c r="C3011" t="s">
        <v>6</v>
      </c>
    </row>
    <row r="3012" spans="1:3" ht="15">
      <c r="A3012">
        <v>3006</v>
      </c>
      <c r="B3012" t="str">
        <f>"00567940"</f>
        <v>00567940</v>
      </c>
      <c r="C3012" t="s">
        <v>6</v>
      </c>
    </row>
    <row r="3013" spans="1:3" ht="15">
      <c r="A3013">
        <v>3007</v>
      </c>
      <c r="B3013" t="str">
        <f>"00625842"</f>
        <v>00625842</v>
      </c>
      <c r="C3013" t="s">
        <v>6</v>
      </c>
    </row>
    <row r="3014" spans="1:3" ht="15">
      <c r="A3014">
        <v>3008</v>
      </c>
      <c r="B3014" t="str">
        <f>"00564630"</f>
        <v>00564630</v>
      </c>
      <c r="C3014" t="s">
        <v>6</v>
      </c>
    </row>
    <row r="3015" spans="1:3" ht="15">
      <c r="A3015">
        <v>3009</v>
      </c>
      <c r="B3015" t="str">
        <f>"00540057"</f>
        <v>00540057</v>
      </c>
      <c r="C3015" t="s">
        <v>6</v>
      </c>
    </row>
    <row r="3016" spans="1:3" ht="15">
      <c r="A3016">
        <v>3010</v>
      </c>
      <c r="B3016" t="str">
        <f>"200910000821"</f>
        <v>200910000821</v>
      </c>
      <c r="C3016" t="s">
        <v>6</v>
      </c>
    </row>
    <row r="3017" spans="1:3" ht="15">
      <c r="A3017">
        <v>3011</v>
      </c>
      <c r="B3017" t="str">
        <f>"00150038"</f>
        <v>00150038</v>
      </c>
      <c r="C3017" t="s">
        <v>6</v>
      </c>
    </row>
    <row r="3018" spans="1:3" ht="15">
      <c r="A3018">
        <v>3012</v>
      </c>
      <c r="B3018" t="str">
        <f>"00663319"</f>
        <v>00663319</v>
      </c>
      <c r="C3018" t="s">
        <v>6</v>
      </c>
    </row>
    <row r="3019" spans="1:3" ht="15">
      <c r="A3019">
        <v>3013</v>
      </c>
      <c r="B3019" t="str">
        <f>"00011181"</f>
        <v>00011181</v>
      </c>
      <c r="C3019" t="s">
        <v>8</v>
      </c>
    </row>
    <row r="3020" spans="1:3" ht="15">
      <c r="A3020">
        <v>3014</v>
      </c>
      <c r="B3020" t="str">
        <f>"201402001423"</f>
        <v>201402001423</v>
      </c>
      <c r="C3020" t="s">
        <v>6</v>
      </c>
    </row>
    <row r="3021" spans="1:3" ht="15">
      <c r="A3021">
        <v>3015</v>
      </c>
      <c r="B3021" t="str">
        <f>"00600938"</f>
        <v>00600938</v>
      </c>
      <c r="C3021" t="s">
        <v>7</v>
      </c>
    </row>
    <row r="3022" spans="1:3" ht="15">
      <c r="A3022">
        <v>3016</v>
      </c>
      <c r="B3022" t="str">
        <f>"00587971"</f>
        <v>00587971</v>
      </c>
      <c r="C3022" t="s">
        <v>10</v>
      </c>
    </row>
    <row r="3023" spans="1:3" ht="15">
      <c r="A3023">
        <v>3017</v>
      </c>
      <c r="B3023" t="str">
        <f>"00861627"</f>
        <v>00861627</v>
      </c>
      <c r="C3023" t="s">
        <v>9</v>
      </c>
    </row>
    <row r="3024" spans="1:3" ht="15">
      <c r="A3024">
        <v>3018</v>
      </c>
      <c r="B3024" t="str">
        <f>"00573666"</f>
        <v>00573666</v>
      </c>
      <c r="C3024" t="s">
        <v>6</v>
      </c>
    </row>
    <row r="3025" spans="1:3" ht="15">
      <c r="A3025">
        <v>3019</v>
      </c>
      <c r="B3025" t="str">
        <f>"00741550"</f>
        <v>00741550</v>
      </c>
      <c r="C3025" t="s">
        <v>6</v>
      </c>
    </row>
    <row r="3026" spans="1:3" ht="15">
      <c r="A3026">
        <v>3020</v>
      </c>
      <c r="B3026" t="str">
        <f>"00518738"</f>
        <v>00518738</v>
      </c>
      <c r="C3026" t="s">
        <v>6</v>
      </c>
    </row>
    <row r="3027" spans="1:3" ht="15">
      <c r="A3027">
        <v>3021</v>
      </c>
      <c r="B3027" t="str">
        <f>"00860628"</f>
        <v>00860628</v>
      </c>
      <c r="C3027" t="s">
        <v>6</v>
      </c>
    </row>
    <row r="3028" spans="1:3" ht="15">
      <c r="A3028">
        <v>3022</v>
      </c>
      <c r="B3028" t="str">
        <f>"00761333"</f>
        <v>00761333</v>
      </c>
      <c r="C3028" t="s">
        <v>8</v>
      </c>
    </row>
    <row r="3029" spans="1:3" ht="15">
      <c r="A3029">
        <v>3023</v>
      </c>
      <c r="B3029" t="str">
        <f>"200805001163"</f>
        <v>200805001163</v>
      </c>
      <c r="C3029" t="s">
        <v>6</v>
      </c>
    </row>
    <row r="3030" spans="1:3" ht="15">
      <c r="A3030">
        <v>3024</v>
      </c>
      <c r="B3030" t="str">
        <f>"00162675"</f>
        <v>00162675</v>
      </c>
      <c r="C3030" t="s">
        <v>6</v>
      </c>
    </row>
    <row r="3031" spans="1:3" ht="15">
      <c r="A3031">
        <v>3025</v>
      </c>
      <c r="B3031" t="str">
        <f>"00588845"</f>
        <v>00588845</v>
      </c>
      <c r="C3031" t="s">
        <v>6</v>
      </c>
    </row>
    <row r="3032" spans="1:3" ht="15">
      <c r="A3032">
        <v>3026</v>
      </c>
      <c r="B3032" t="str">
        <f>"00224004"</f>
        <v>00224004</v>
      </c>
      <c r="C3032" t="s">
        <v>6</v>
      </c>
    </row>
    <row r="3033" spans="1:3" ht="15">
      <c r="A3033">
        <v>3027</v>
      </c>
      <c r="B3033" t="str">
        <f>"00509728"</f>
        <v>00509728</v>
      </c>
      <c r="C3033" t="s">
        <v>18</v>
      </c>
    </row>
    <row r="3034" spans="1:3" ht="15">
      <c r="A3034">
        <v>3028</v>
      </c>
      <c r="B3034" t="str">
        <f>"00643106"</f>
        <v>00643106</v>
      </c>
      <c r="C3034" t="s">
        <v>18</v>
      </c>
    </row>
    <row r="3035" spans="1:3" ht="15">
      <c r="A3035">
        <v>3029</v>
      </c>
      <c r="B3035" t="str">
        <f>"00648396"</f>
        <v>00648396</v>
      </c>
      <c r="C3035" t="s">
        <v>6</v>
      </c>
    </row>
    <row r="3036" spans="1:3" ht="15">
      <c r="A3036">
        <v>3030</v>
      </c>
      <c r="B3036" t="str">
        <f>"00863836"</f>
        <v>00863836</v>
      </c>
      <c r="C3036" t="s">
        <v>9</v>
      </c>
    </row>
    <row r="3037" spans="1:3" ht="15">
      <c r="A3037">
        <v>3031</v>
      </c>
      <c r="B3037" t="str">
        <f>"00589719"</f>
        <v>00589719</v>
      </c>
      <c r="C3037" t="s">
        <v>6</v>
      </c>
    </row>
    <row r="3038" spans="1:3" ht="15">
      <c r="A3038">
        <v>3032</v>
      </c>
      <c r="B3038" t="str">
        <f>"00580749"</f>
        <v>00580749</v>
      </c>
      <c r="C3038" t="s">
        <v>6</v>
      </c>
    </row>
    <row r="3039" spans="1:3" ht="15">
      <c r="A3039">
        <v>3033</v>
      </c>
      <c r="B3039" t="str">
        <f>"00008199"</f>
        <v>00008199</v>
      </c>
      <c r="C3039" t="s">
        <v>10</v>
      </c>
    </row>
    <row r="3040" spans="1:3" ht="15">
      <c r="A3040">
        <v>3034</v>
      </c>
      <c r="B3040" t="str">
        <f>"00863595"</f>
        <v>00863595</v>
      </c>
      <c r="C3040" t="s">
        <v>6</v>
      </c>
    </row>
    <row r="3041" spans="1:3" ht="15">
      <c r="A3041">
        <v>3035</v>
      </c>
      <c r="B3041" t="str">
        <f>"00593372"</f>
        <v>00593372</v>
      </c>
      <c r="C3041" t="s">
        <v>6</v>
      </c>
    </row>
    <row r="3042" spans="1:3" ht="15">
      <c r="A3042">
        <v>3036</v>
      </c>
      <c r="B3042" t="str">
        <f>"00526053"</f>
        <v>00526053</v>
      </c>
      <c r="C3042" t="s">
        <v>6</v>
      </c>
    </row>
    <row r="3043" spans="1:3" ht="15">
      <c r="A3043">
        <v>3037</v>
      </c>
      <c r="B3043" t="str">
        <f>"00858566"</f>
        <v>00858566</v>
      </c>
      <c r="C3043" t="s">
        <v>7</v>
      </c>
    </row>
    <row r="3044" spans="1:3" ht="15">
      <c r="A3044">
        <v>3038</v>
      </c>
      <c r="B3044" t="str">
        <f>"00854225"</f>
        <v>00854225</v>
      </c>
      <c r="C3044" t="s">
        <v>9</v>
      </c>
    </row>
    <row r="3045" spans="1:3" ht="15">
      <c r="A3045">
        <v>3039</v>
      </c>
      <c r="B3045" t="str">
        <f>"00860634"</f>
        <v>00860634</v>
      </c>
      <c r="C3045" t="s">
        <v>6</v>
      </c>
    </row>
    <row r="3046" spans="1:3" ht="15">
      <c r="A3046">
        <v>3040</v>
      </c>
      <c r="B3046" t="str">
        <f>"00273219"</f>
        <v>00273219</v>
      </c>
      <c r="C3046" t="s">
        <v>15</v>
      </c>
    </row>
    <row r="3047" spans="1:3" ht="15">
      <c r="A3047">
        <v>3041</v>
      </c>
      <c r="B3047" t="str">
        <f>"00564222"</f>
        <v>00564222</v>
      </c>
      <c r="C3047" t="s">
        <v>6</v>
      </c>
    </row>
    <row r="3048" spans="1:3" ht="15">
      <c r="A3048">
        <v>3042</v>
      </c>
      <c r="B3048" t="str">
        <f>"00292774"</f>
        <v>00292774</v>
      </c>
      <c r="C3048" t="s">
        <v>6</v>
      </c>
    </row>
    <row r="3049" spans="1:3" ht="15">
      <c r="A3049">
        <v>3043</v>
      </c>
      <c r="B3049" t="str">
        <f>"00576346"</f>
        <v>00576346</v>
      </c>
      <c r="C3049" t="s">
        <v>6</v>
      </c>
    </row>
    <row r="3050" spans="1:3" ht="15">
      <c r="A3050">
        <v>3044</v>
      </c>
      <c r="B3050" t="str">
        <f>"00485836"</f>
        <v>00485836</v>
      </c>
      <c r="C3050" t="s">
        <v>6</v>
      </c>
    </row>
    <row r="3051" spans="1:3" ht="15">
      <c r="A3051">
        <v>3045</v>
      </c>
      <c r="B3051" t="str">
        <f>"00165796"</f>
        <v>00165796</v>
      </c>
      <c r="C3051" t="s">
        <v>6</v>
      </c>
    </row>
    <row r="3052" spans="1:3" ht="15">
      <c r="A3052">
        <v>3046</v>
      </c>
      <c r="B3052" t="str">
        <f>"00813127"</f>
        <v>00813127</v>
      </c>
      <c r="C3052" t="s">
        <v>6</v>
      </c>
    </row>
    <row r="3053" spans="1:3" ht="15">
      <c r="A3053">
        <v>3047</v>
      </c>
      <c r="B3053" t="str">
        <f>"00765197"</f>
        <v>00765197</v>
      </c>
      <c r="C3053" t="s">
        <v>6</v>
      </c>
    </row>
    <row r="3054" spans="1:3" ht="15">
      <c r="A3054">
        <v>3048</v>
      </c>
      <c r="B3054" t="str">
        <f>"00863280"</f>
        <v>00863280</v>
      </c>
      <c r="C3054" t="s">
        <v>6</v>
      </c>
    </row>
    <row r="3055" spans="1:3" ht="15">
      <c r="A3055">
        <v>3049</v>
      </c>
      <c r="B3055" t="str">
        <f>"00614173"</f>
        <v>00614173</v>
      </c>
      <c r="C3055" t="s">
        <v>6</v>
      </c>
    </row>
    <row r="3056" spans="1:3" ht="15">
      <c r="A3056">
        <v>3050</v>
      </c>
      <c r="B3056" t="str">
        <f>"200712002271"</f>
        <v>200712002271</v>
      </c>
      <c r="C3056" t="s">
        <v>6</v>
      </c>
    </row>
    <row r="3057" spans="1:3" ht="15">
      <c r="A3057">
        <v>3051</v>
      </c>
      <c r="B3057" t="str">
        <f>"00633850"</f>
        <v>00633850</v>
      </c>
      <c r="C3057" t="s">
        <v>6</v>
      </c>
    </row>
    <row r="3058" spans="1:3" ht="15">
      <c r="A3058">
        <v>3052</v>
      </c>
      <c r="B3058" t="str">
        <f>"00523312"</f>
        <v>00523312</v>
      </c>
      <c r="C3058" t="s">
        <v>6</v>
      </c>
    </row>
    <row r="3059" spans="1:3" ht="15">
      <c r="A3059">
        <v>3053</v>
      </c>
      <c r="B3059" t="str">
        <f>"00864775"</f>
        <v>00864775</v>
      </c>
      <c r="C3059" t="s">
        <v>6</v>
      </c>
    </row>
    <row r="3060" spans="1:3" ht="15">
      <c r="A3060">
        <v>3054</v>
      </c>
      <c r="B3060" t="str">
        <f>"00590790"</f>
        <v>00590790</v>
      </c>
      <c r="C3060" t="s">
        <v>6</v>
      </c>
    </row>
    <row r="3061" spans="1:3" ht="15">
      <c r="A3061">
        <v>3055</v>
      </c>
      <c r="B3061" t="str">
        <f>"00594895"</f>
        <v>00594895</v>
      </c>
      <c r="C3061" t="s">
        <v>9</v>
      </c>
    </row>
    <row r="3062" spans="1:3" ht="15">
      <c r="A3062">
        <v>3056</v>
      </c>
      <c r="B3062" t="str">
        <f>"00258477"</f>
        <v>00258477</v>
      </c>
      <c r="C3062" t="s">
        <v>9</v>
      </c>
    </row>
    <row r="3063" spans="1:3" ht="15">
      <c r="A3063">
        <v>3057</v>
      </c>
      <c r="B3063" t="str">
        <f>"00828103"</f>
        <v>00828103</v>
      </c>
      <c r="C3063" t="s">
        <v>6</v>
      </c>
    </row>
    <row r="3064" spans="1:3" ht="15">
      <c r="A3064">
        <v>3058</v>
      </c>
      <c r="B3064" t="str">
        <f>"00615163"</f>
        <v>00615163</v>
      </c>
      <c r="C3064" t="s">
        <v>6</v>
      </c>
    </row>
    <row r="3065" spans="1:3" ht="15">
      <c r="A3065">
        <v>3059</v>
      </c>
      <c r="B3065" t="str">
        <f>"00861039"</f>
        <v>00861039</v>
      </c>
      <c r="C3065" t="s">
        <v>6</v>
      </c>
    </row>
    <row r="3066" spans="1:3" ht="15">
      <c r="A3066">
        <v>3060</v>
      </c>
      <c r="B3066" t="str">
        <f>"201604006323"</f>
        <v>201604006323</v>
      </c>
      <c r="C3066" t="s">
        <v>6</v>
      </c>
    </row>
    <row r="3067" spans="1:3" ht="15">
      <c r="A3067">
        <v>3061</v>
      </c>
      <c r="B3067" t="str">
        <f>"00565644"</f>
        <v>00565644</v>
      </c>
      <c r="C3067" t="s">
        <v>6</v>
      </c>
    </row>
    <row r="3068" spans="1:3" ht="15">
      <c r="A3068">
        <v>3062</v>
      </c>
      <c r="B3068" t="str">
        <f>"00188155"</f>
        <v>00188155</v>
      </c>
      <c r="C3068" t="s">
        <v>6</v>
      </c>
    </row>
    <row r="3069" spans="1:3" ht="15">
      <c r="A3069">
        <v>3063</v>
      </c>
      <c r="B3069" t="str">
        <f>"200802006551"</f>
        <v>200802006551</v>
      </c>
      <c r="C3069" t="s">
        <v>6</v>
      </c>
    </row>
    <row r="3070" spans="1:3" ht="15">
      <c r="A3070">
        <v>3064</v>
      </c>
      <c r="B3070" t="str">
        <f>"00865046"</f>
        <v>00865046</v>
      </c>
      <c r="C3070" t="s">
        <v>9</v>
      </c>
    </row>
    <row r="3071" spans="1:3" ht="15">
      <c r="A3071">
        <v>3065</v>
      </c>
      <c r="B3071" t="str">
        <f>"00571998"</f>
        <v>00571998</v>
      </c>
      <c r="C3071" t="s">
        <v>6</v>
      </c>
    </row>
    <row r="3072" spans="1:3" ht="15">
      <c r="A3072">
        <v>3066</v>
      </c>
      <c r="B3072" t="str">
        <f>"00548229"</f>
        <v>00548229</v>
      </c>
      <c r="C3072" t="s">
        <v>6</v>
      </c>
    </row>
    <row r="3073" spans="1:3" ht="15">
      <c r="A3073">
        <v>3067</v>
      </c>
      <c r="B3073" t="str">
        <f>"201402005419"</f>
        <v>201402005419</v>
      </c>
      <c r="C3073" t="s">
        <v>6</v>
      </c>
    </row>
    <row r="3074" spans="1:3" ht="15">
      <c r="A3074">
        <v>3068</v>
      </c>
      <c r="B3074" t="str">
        <f>"00601245"</f>
        <v>00601245</v>
      </c>
      <c r="C3074" t="s">
        <v>10</v>
      </c>
    </row>
    <row r="3075" spans="1:3" ht="15">
      <c r="A3075">
        <v>3069</v>
      </c>
      <c r="B3075" t="str">
        <f>"00588153"</f>
        <v>00588153</v>
      </c>
      <c r="C3075" t="s">
        <v>6</v>
      </c>
    </row>
    <row r="3076" spans="1:3" ht="15">
      <c r="A3076">
        <v>3070</v>
      </c>
      <c r="B3076" t="str">
        <f>"00160648"</f>
        <v>00160648</v>
      </c>
      <c r="C3076" t="s">
        <v>10</v>
      </c>
    </row>
    <row r="3077" spans="1:3" ht="15">
      <c r="A3077">
        <v>3071</v>
      </c>
      <c r="B3077" t="str">
        <f>"00775622"</f>
        <v>00775622</v>
      </c>
      <c r="C3077" t="s">
        <v>6</v>
      </c>
    </row>
    <row r="3078" spans="1:3" ht="15">
      <c r="A3078">
        <v>3072</v>
      </c>
      <c r="B3078" t="str">
        <f>"00586703"</f>
        <v>00586703</v>
      </c>
      <c r="C3078" t="s">
        <v>6</v>
      </c>
    </row>
    <row r="3079" spans="1:3" ht="15">
      <c r="A3079">
        <v>3073</v>
      </c>
      <c r="B3079" t="str">
        <f>"00863070"</f>
        <v>00863070</v>
      </c>
      <c r="C3079" t="s">
        <v>6</v>
      </c>
    </row>
    <row r="3080" spans="1:3" ht="15">
      <c r="A3080">
        <v>3074</v>
      </c>
      <c r="B3080" t="str">
        <f>"00639645"</f>
        <v>00639645</v>
      </c>
      <c r="C3080" t="s">
        <v>6</v>
      </c>
    </row>
    <row r="3081" spans="1:3" ht="15">
      <c r="A3081">
        <v>3075</v>
      </c>
      <c r="B3081" t="str">
        <f>"00571552"</f>
        <v>00571552</v>
      </c>
      <c r="C3081" t="s">
        <v>6</v>
      </c>
    </row>
    <row r="3082" spans="1:3" ht="15">
      <c r="A3082">
        <v>3076</v>
      </c>
      <c r="B3082" t="str">
        <f>"00769326"</f>
        <v>00769326</v>
      </c>
      <c r="C3082" t="s">
        <v>6</v>
      </c>
    </row>
    <row r="3083" spans="1:3" ht="15">
      <c r="A3083">
        <v>3077</v>
      </c>
      <c r="B3083" t="str">
        <f>"00578871"</f>
        <v>00578871</v>
      </c>
      <c r="C3083" t="s">
        <v>10</v>
      </c>
    </row>
    <row r="3084" spans="1:3" ht="15">
      <c r="A3084">
        <v>3078</v>
      </c>
      <c r="B3084" t="str">
        <f>"00458471"</f>
        <v>00458471</v>
      </c>
      <c r="C3084" t="s">
        <v>6</v>
      </c>
    </row>
    <row r="3085" spans="1:3" ht="15">
      <c r="A3085">
        <v>3079</v>
      </c>
      <c r="B3085" t="str">
        <f>"00558498"</f>
        <v>00558498</v>
      </c>
      <c r="C3085" t="s">
        <v>6</v>
      </c>
    </row>
    <row r="3086" spans="1:3" ht="15">
      <c r="A3086">
        <v>3080</v>
      </c>
      <c r="B3086" t="str">
        <f>"00226471"</f>
        <v>00226471</v>
      </c>
      <c r="C3086" t="s">
        <v>6</v>
      </c>
    </row>
    <row r="3087" spans="1:3" ht="15">
      <c r="A3087">
        <v>3081</v>
      </c>
      <c r="B3087" t="str">
        <f>"00124361"</f>
        <v>00124361</v>
      </c>
      <c r="C3087" t="s">
        <v>6</v>
      </c>
    </row>
    <row r="3088" spans="1:3" ht="15">
      <c r="A3088">
        <v>3082</v>
      </c>
      <c r="B3088" t="str">
        <f>"00545443"</f>
        <v>00545443</v>
      </c>
      <c r="C3088" t="s">
        <v>6</v>
      </c>
    </row>
    <row r="3089" spans="1:3" ht="15">
      <c r="A3089">
        <v>3083</v>
      </c>
      <c r="B3089" t="str">
        <f>"00590072"</f>
        <v>00590072</v>
      </c>
      <c r="C3089" t="s">
        <v>6</v>
      </c>
    </row>
    <row r="3090" spans="1:3" ht="15">
      <c r="A3090">
        <v>3084</v>
      </c>
      <c r="B3090" t="str">
        <f>"00526409"</f>
        <v>00526409</v>
      </c>
      <c r="C3090" t="s">
        <v>15</v>
      </c>
    </row>
    <row r="3091" spans="1:3" ht="15">
      <c r="A3091">
        <v>3085</v>
      </c>
      <c r="B3091" t="str">
        <f>"00862133"</f>
        <v>00862133</v>
      </c>
      <c r="C3091" t="s">
        <v>9</v>
      </c>
    </row>
    <row r="3092" spans="1:3" ht="15">
      <c r="A3092">
        <v>3086</v>
      </c>
      <c r="B3092" t="str">
        <f>"00135353"</f>
        <v>00135353</v>
      </c>
      <c r="C3092" t="s">
        <v>6</v>
      </c>
    </row>
    <row r="3093" spans="1:3" ht="15">
      <c r="A3093">
        <v>3087</v>
      </c>
      <c r="B3093" t="str">
        <f>"00859951"</f>
        <v>00859951</v>
      </c>
      <c r="C3093" t="s">
        <v>6</v>
      </c>
    </row>
    <row r="3094" spans="1:3" ht="15">
      <c r="A3094">
        <v>3088</v>
      </c>
      <c r="B3094" t="str">
        <f>"00517946"</f>
        <v>00517946</v>
      </c>
      <c r="C3094" t="s">
        <v>10</v>
      </c>
    </row>
    <row r="3095" spans="1:3" ht="15">
      <c r="A3095">
        <v>3089</v>
      </c>
      <c r="B3095" t="str">
        <f>"200802007520"</f>
        <v>200802007520</v>
      </c>
      <c r="C3095" t="s">
        <v>6</v>
      </c>
    </row>
    <row r="3096" spans="1:3" ht="15">
      <c r="A3096">
        <v>3090</v>
      </c>
      <c r="B3096" t="str">
        <f>"00117686"</f>
        <v>00117686</v>
      </c>
      <c r="C3096" t="s">
        <v>6</v>
      </c>
    </row>
    <row r="3097" spans="1:3" ht="15">
      <c r="A3097">
        <v>3091</v>
      </c>
      <c r="B3097" t="str">
        <f>"00226761"</f>
        <v>00226761</v>
      </c>
      <c r="C3097" t="s">
        <v>6</v>
      </c>
    </row>
    <row r="3098" spans="1:3" ht="15">
      <c r="A3098">
        <v>3092</v>
      </c>
      <c r="B3098" t="str">
        <f>"00589980"</f>
        <v>00589980</v>
      </c>
      <c r="C3098" t="s">
        <v>6</v>
      </c>
    </row>
    <row r="3099" spans="1:3" ht="15">
      <c r="A3099">
        <v>3093</v>
      </c>
      <c r="B3099" t="str">
        <f>"00865048"</f>
        <v>00865048</v>
      </c>
      <c r="C3099" t="s">
        <v>6</v>
      </c>
    </row>
    <row r="3100" spans="1:3" ht="15">
      <c r="A3100">
        <v>3094</v>
      </c>
      <c r="B3100" t="str">
        <f>"00471967"</f>
        <v>00471967</v>
      </c>
      <c r="C3100" t="s">
        <v>6</v>
      </c>
    </row>
    <row r="3101" spans="1:3" ht="15">
      <c r="A3101">
        <v>3095</v>
      </c>
      <c r="B3101" t="str">
        <f>"00584358"</f>
        <v>00584358</v>
      </c>
      <c r="C3101" t="s">
        <v>18</v>
      </c>
    </row>
    <row r="3102" spans="1:3" ht="15">
      <c r="A3102">
        <v>3096</v>
      </c>
      <c r="B3102" t="str">
        <f>"00500572"</f>
        <v>00500572</v>
      </c>
      <c r="C3102" t="s">
        <v>9</v>
      </c>
    </row>
    <row r="3103" spans="1:3" ht="15">
      <c r="A3103">
        <v>3097</v>
      </c>
      <c r="B3103" t="str">
        <f>"00862871"</f>
        <v>00862871</v>
      </c>
      <c r="C3103" t="s">
        <v>6</v>
      </c>
    </row>
    <row r="3104" spans="1:3" ht="15">
      <c r="A3104">
        <v>3098</v>
      </c>
      <c r="B3104" t="str">
        <f>"00863366"</f>
        <v>00863366</v>
      </c>
      <c r="C3104" t="s">
        <v>6</v>
      </c>
    </row>
    <row r="3105" spans="1:3" ht="15">
      <c r="A3105">
        <v>3099</v>
      </c>
      <c r="B3105" t="str">
        <f>"00118939"</f>
        <v>00118939</v>
      </c>
      <c r="C3105" t="s">
        <v>6</v>
      </c>
    </row>
    <row r="3106" spans="1:3" ht="15">
      <c r="A3106">
        <v>3100</v>
      </c>
      <c r="B3106" t="str">
        <f>"00588509"</f>
        <v>00588509</v>
      </c>
      <c r="C3106" t="s">
        <v>6</v>
      </c>
    </row>
    <row r="3107" spans="1:3" ht="15">
      <c r="A3107">
        <v>3101</v>
      </c>
      <c r="B3107" t="str">
        <f>"00610306"</f>
        <v>00610306</v>
      </c>
      <c r="C3107" t="s">
        <v>6</v>
      </c>
    </row>
    <row r="3108" spans="1:3" ht="15">
      <c r="A3108">
        <v>3102</v>
      </c>
      <c r="B3108" t="str">
        <f>"201511042043"</f>
        <v>201511042043</v>
      </c>
      <c r="C3108" t="s">
        <v>6</v>
      </c>
    </row>
    <row r="3109" spans="1:3" ht="15">
      <c r="A3109">
        <v>3103</v>
      </c>
      <c r="B3109" t="str">
        <f>"00612535"</f>
        <v>00612535</v>
      </c>
      <c r="C3109" t="s">
        <v>10</v>
      </c>
    </row>
    <row r="3110" spans="1:3" ht="15">
      <c r="A3110">
        <v>3104</v>
      </c>
      <c r="B3110" t="str">
        <f>"00616972"</f>
        <v>00616972</v>
      </c>
      <c r="C3110" t="s">
        <v>6</v>
      </c>
    </row>
    <row r="3111" spans="1:3" ht="15">
      <c r="A3111">
        <v>3105</v>
      </c>
      <c r="B3111" t="str">
        <f>"00863189"</f>
        <v>00863189</v>
      </c>
      <c r="C3111" t="s">
        <v>6</v>
      </c>
    </row>
    <row r="3112" spans="1:3" ht="15">
      <c r="A3112">
        <v>3106</v>
      </c>
      <c r="B3112" t="str">
        <f>"201501000250"</f>
        <v>201501000250</v>
      </c>
      <c r="C3112" t="s">
        <v>6</v>
      </c>
    </row>
    <row r="3113" spans="1:3" ht="15">
      <c r="A3113">
        <v>3107</v>
      </c>
      <c r="B3113" t="str">
        <f>"00496310"</f>
        <v>00496310</v>
      </c>
      <c r="C3113" t="s">
        <v>6</v>
      </c>
    </row>
    <row r="3114" spans="1:3" ht="15">
      <c r="A3114">
        <v>3108</v>
      </c>
      <c r="B3114" t="str">
        <f>"00582801"</f>
        <v>00582801</v>
      </c>
      <c r="C3114" t="s">
        <v>6</v>
      </c>
    </row>
    <row r="3115" spans="1:3" ht="15">
      <c r="A3115">
        <v>3109</v>
      </c>
      <c r="B3115" t="str">
        <f>"200905000213"</f>
        <v>200905000213</v>
      </c>
      <c r="C3115" t="s">
        <v>6</v>
      </c>
    </row>
    <row r="3116" spans="1:3" ht="15">
      <c r="A3116">
        <v>3110</v>
      </c>
      <c r="B3116" t="str">
        <f>"00632590"</f>
        <v>00632590</v>
      </c>
      <c r="C3116" t="s">
        <v>6</v>
      </c>
    </row>
    <row r="3117" spans="1:3" ht="15">
      <c r="A3117">
        <v>3111</v>
      </c>
      <c r="B3117" t="str">
        <f>"00505634"</f>
        <v>00505634</v>
      </c>
      <c r="C3117" t="s">
        <v>7</v>
      </c>
    </row>
    <row r="3118" spans="1:3" ht="15">
      <c r="A3118">
        <v>3112</v>
      </c>
      <c r="B3118" t="str">
        <f>"00859033"</f>
        <v>00859033</v>
      </c>
      <c r="C3118" t="s">
        <v>6</v>
      </c>
    </row>
    <row r="3119" spans="1:3" ht="15">
      <c r="A3119">
        <v>3113</v>
      </c>
      <c r="B3119" t="str">
        <f>"201506000606"</f>
        <v>201506000606</v>
      </c>
      <c r="C3119" t="s">
        <v>6</v>
      </c>
    </row>
    <row r="3120" spans="1:3" ht="15">
      <c r="A3120">
        <v>3114</v>
      </c>
      <c r="B3120" t="str">
        <f>"00524071"</f>
        <v>00524071</v>
      </c>
      <c r="C3120" t="s">
        <v>9</v>
      </c>
    </row>
    <row r="3121" spans="1:3" ht="15">
      <c r="A3121">
        <v>3115</v>
      </c>
      <c r="B3121" t="str">
        <f>"00862426"</f>
        <v>00862426</v>
      </c>
      <c r="C3121" t="s">
        <v>6</v>
      </c>
    </row>
    <row r="3122" spans="1:3" ht="15">
      <c r="A3122">
        <v>3116</v>
      </c>
      <c r="B3122" t="str">
        <f>"200812000170"</f>
        <v>200812000170</v>
      </c>
      <c r="C3122" t="s">
        <v>6</v>
      </c>
    </row>
    <row r="3123" spans="1:3" ht="15">
      <c r="A3123">
        <v>3117</v>
      </c>
      <c r="B3123" t="str">
        <f>"00860852"</f>
        <v>00860852</v>
      </c>
      <c r="C3123" t="s">
        <v>6</v>
      </c>
    </row>
    <row r="3124" spans="1:3" ht="15">
      <c r="A3124">
        <v>3118</v>
      </c>
      <c r="B3124" t="str">
        <f>"00861343"</f>
        <v>00861343</v>
      </c>
      <c r="C3124" t="s">
        <v>14</v>
      </c>
    </row>
    <row r="3125" spans="1:3" ht="15">
      <c r="A3125">
        <v>3119</v>
      </c>
      <c r="B3125" t="str">
        <f>"00611280"</f>
        <v>00611280</v>
      </c>
      <c r="C3125" t="s">
        <v>7</v>
      </c>
    </row>
    <row r="3126" spans="1:3" ht="15">
      <c r="A3126">
        <v>3120</v>
      </c>
      <c r="B3126" t="str">
        <f>"00562582"</f>
        <v>00562582</v>
      </c>
      <c r="C3126" t="s">
        <v>10</v>
      </c>
    </row>
    <row r="3127" spans="1:3" ht="15">
      <c r="A3127">
        <v>3121</v>
      </c>
      <c r="B3127" t="str">
        <f>"00553385"</f>
        <v>00553385</v>
      </c>
      <c r="C3127" t="s">
        <v>10</v>
      </c>
    </row>
    <row r="3128" spans="1:3" ht="15">
      <c r="A3128">
        <v>3122</v>
      </c>
      <c r="B3128" t="str">
        <f>"00440496"</f>
        <v>00440496</v>
      </c>
      <c r="C3128" t="s">
        <v>9</v>
      </c>
    </row>
    <row r="3129" spans="1:3" ht="15">
      <c r="A3129">
        <v>3123</v>
      </c>
      <c r="B3129" t="str">
        <f>"00667853"</f>
        <v>00667853</v>
      </c>
      <c r="C3129" t="s">
        <v>6</v>
      </c>
    </row>
    <row r="3130" spans="1:3" ht="15">
      <c r="A3130">
        <v>3124</v>
      </c>
      <c r="B3130" t="str">
        <f>"00773158"</f>
        <v>00773158</v>
      </c>
      <c r="C3130" t="s">
        <v>6</v>
      </c>
    </row>
    <row r="3131" spans="1:3" ht="15">
      <c r="A3131">
        <v>3125</v>
      </c>
      <c r="B3131" t="str">
        <f>"201102000456"</f>
        <v>201102000456</v>
      </c>
      <c r="C3131" t="s">
        <v>6</v>
      </c>
    </row>
    <row r="3132" spans="1:3" ht="15">
      <c r="A3132">
        <v>3126</v>
      </c>
      <c r="B3132" t="str">
        <f>"00598245"</f>
        <v>00598245</v>
      </c>
      <c r="C3132" t="s">
        <v>6</v>
      </c>
    </row>
    <row r="3133" spans="1:3" ht="15">
      <c r="A3133">
        <v>3127</v>
      </c>
      <c r="B3133" t="str">
        <f>"00590537"</f>
        <v>00590537</v>
      </c>
      <c r="C3133" t="s">
        <v>6</v>
      </c>
    </row>
    <row r="3134" spans="1:3" ht="15">
      <c r="A3134">
        <v>3128</v>
      </c>
      <c r="B3134" t="str">
        <f>"00575085"</f>
        <v>00575085</v>
      </c>
      <c r="C3134" t="s">
        <v>6</v>
      </c>
    </row>
    <row r="3135" spans="1:3" ht="15">
      <c r="A3135">
        <v>3129</v>
      </c>
      <c r="B3135" t="str">
        <f>"00590904"</f>
        <v>00590904</v>
      </c>
      <c r="C3135" t="s">
        <v>10</v>
      </c>
    </row>
    <row r="3136" spans="1:3" ht="15">
      <c r="A3136">
        <v>3130</v>
      </c>
      <c r="B3136" t="str">
        <f>"201512003033"</f>
        <v>201512003033</v>
      </c>
      <c r="C3136" t="s">
        <v>10</v>
      </c>
    </row>
    <row r="3137" spans="1:3" ht="15">
      <c r="A3137">
        <v>3131</v>
      </c>
      <c r="B3137" t="str">
        <f>"00863364"</f>
        <v>00863364</v>
      </c>
      <c r="C3137" t="s">
        <v>6</v>
      </c>
    </row>
    <row r="3138" spans="1:3" ht="15">
      <c r="A3138">
        <v>3132</v>
      </c>
      <c r="B3138" t="str">
        <f>"00572511"</f>
        <v>00572511</v>
      </c>
      <c r="C3138" t="s">
        <v>6</v>
      </c>
    </row>
    <row r="3139" spans="1:3" ht="15">
      <c r="A3139">
        <v>3133</v>
      </c>
      <c r="B3139" t="str">
        <f>"00612238"</f>
        <v>00612238</v>
      </c>
      <c r="C3139" t="s">
        <v>6</v>
      </c>
    </row>
    <row r="3140" spans="1:3" ht="15">
      <c r="A3140">
        <v>3134</v>
      </c>
      <c r="B3140" t="str">
        <f>"00603183"</f>
        <v>00603183</v>
      </c>
      <c r="C3140" t="s">
        <v>6</v>
      </c>
    </row>
    <row r="3141" spans="1:3" ht="15">
      <c r="A3141">
        <v>3135</v>
      </c>
      <c r="B3141" t="str">
        <f>"201511019163"</f>
        <v>201511019163</v>
      </c>
      <c r="C3141" t="s">
        <v>6</v>
      </c>
    </row>
    <row r="3142" spans="1:3" ht="15">
      <c r="A3142">
        <v>3136</v>
      </c>
      <c r="B3142" t="str">
        <f>"00117759"</f>
        <v>00117759</v>
      </c>
      <c r="C3142" t="s">
        <v>6</v>
      </c>
    </row>
    <row r="3143" spans="1:3" ht="15">
      <c r="A3143">
        <v>3137</v>
      </c>
      <c r="B3143" t="str">
        <f>"201504004399"</f>
        <v>201504004399</v>
      </c>
      <c r="C3143" t="s">
        <v>6</v>
      </c>
    </row>
    <row r="3144" spans="1:3" ht="15">
      <c r="A3144">
        <v>3138</v>
      </c>
      <c r="B3144" t="str">
        <f>"00865173"</f>
        <v>00865173</v>
      </c>
      <c r="C3144" t="s">
        <v>10</v>
      </c>
    </row>
    <row r="3145" spans="1:3" ht="15">
      <c r="A3145">
        <v>3139</v>
      </c>
      <c r="B3145" t="str">
        <f>"200712003252"</f>
        <v>200712003252</v>
      </c>
      <c r="C3145" t="s">
        <v>10</v>
      </c>
    </row>
    <row r="3146" spans="1:3" ht="15">
      <c r="A3146">
        <v>3140</v>
      </c>
      <c r="B3146" t="str">
        <f>"00863593"</f>
        <v>00863593</v>
      </c>
      <c r="C3146" t="s">
        <v>6</v>
      </c>
    </row>
    <row r="3147" spans="1:3" ht="15">
      <c r="A3147">
        <v>3141</v>
      </c>
      <c r="B3147" t="str">
        <f>"00475989"</f>
        <v>00475989</v>
      </c>
      <c r="C3147" t="s">
        <v>6</v>
      </c>
    </row>
    <row r="3148" spans="1:3" ht="15">
      <c r="A3148">
        <v>3142</v>
      </c>
      <c r="B3148" t="str">
        <f>"00859596"</f>
        <v>00859596</v>
      </c>
      <c r="C3148" t="s">
        <v>9</v>
      </c>
    </row>
    <row r="3149" spans="1:3" ht="15">
      <c r="A3149">
        <v>3143</v>
      </c>
      <c r="B3149" t="str">
        <f>"00619530"</f>
        <v>00619530</v>
      </c>
      <c r="C3149" t="s">
        <v>10</v>
      </c>
    </row>
    <row r="3150" spans="1:3" ht="15">
      <c r="A3150">
        <v>3144</v>
      </c>
      <c r="B3150" t="str">
        <f>"00589093"</f>
        <v>00589093</v>
      </c>
      <c r="C3150" t="s">
        <v>10</v>
      </c>
    </row>
    <row r="3151" spans="1:3" ht="15">
      <c r="A3151">
        <v>3145</v>
      </c>
      <c r="B3151" t="str">
        <f>"00112867"</f>
        <v>00112867</v>
      </c>
      <c r="C3151" t="s">
        <v>6</v>
      </c>
    </row>
    <row r="3152" spans="1:3" ht="15">
      <c r="A3152">
        <v>3146</v>
      </c>
      <c r="B3152" t="str">
        <f>"00576866"</f>
        <v>00576866</v>
      </c>
      <c r="C3152" t="s">
        <v>10</v>
      </c>
    </row>
    <row r="3153" spans="1:3" ht="15">
      <c r="A3153">
        <v>3147</v>
      </c>
      <c r="B3153" t="str">
        <f>"00863094"</f>
        <v>00863094</v>
      </c>
      <c r="C3153" t="s">
        <v>6</v>
      </c>
    </row>
    <row r="3154" spans="1:3" ht="15">
      <c r="A3154">
        <v>3148</v>
      </c>
      <c r="B3154" t="str">
        <f>"00476943"</f>
        <v>00476943</v>
      </c>
      <c r="C3154" t="s">
        <v>6</v>
      </c>
    </row>
    <row r="3155" spans="1:3" ht="15">
      <c r="A3155">
        <v>3149</v>
      </c>
      <c r="B3155" t="str">
        <f>"00576042"</f>
        <v>00576042</v>
      </c>
      <c r="C3155" t="s">
        <v>6</v>
      </c>
    </row>
    <row r="3156" spans="1:3" ht="15">
      <c r="A3156">
        <v>3150</v>
      </c>
      <c r="B3156" t="str">
        <f>"00339801"</f>
        <v>00339801</v>
      </c>
      <c r="C3156" t="s">
        <v>6</v>
      </c>
    </row>
    <row r="3157" spans="1:3" ht="15">
      <c r="A3157">
        <v>3151</v>
      </c>
      <c r="B3157" t="str">
        <f>"00801603"</f>
        <v>00801603</v>
      </c>
      <c r="C3157" t="s">
        <v>7</v>
      </c>
    </row>
    <row r="3158" spans="1:3" ht="15">
      <c r="A3158">
        <v>3152</v>
      </c>
      <c r="B3158" t="str">
        <f>"00524818"</f>
        <v>00524818</v>
      </c>
      <c r="C3158" t="s">
        <v>6</v>
      </c>
    </row>
    <row r="3159" spans="1:3" ht="15">
      <c r="A3159">
        <v>3153</v>
      </c>
      <c r="B3159" t="str">
        <f>"00427790"</f>
        <v>00427790</v>
      </c>
      <c r="C3159" t="s">
        <v>6</v>
      </c>
    </row>
    <row r="3160" spans="1:3" ht="15">
      <c r="A3160">
        <v>3154</v>
      </c>
      <c r="B3160" t="str">
        <f>"00591154"</f>
        <v>00591154</v>
      </c>
      <c r="C3160" t="s">
        <v>6</v>
      </c>
    </row>
    <row r="3161" spans="1:3" ht="15">
      <c r="A3161">
        <v>3155</v>
      </c>
      <c r="B3161" t="str">
        <f>"00532695"</f>
        <v>00532695</v>
      </c>
      <c r="C3161" t="s">
        <v>9</v>
      </c>
    </row>
    <row r="3162" spans="1:3" ht="15">
      <c r="A3162">
        <v>3156</v>
      </c>
      <c r="B3162" t="str">
        <f>"00858553"</f>
        <v>00858553</v>
      </c>
      <c r="C3162" t="s">
        <v>6</v>
      </c>
    </row>
    <row r="3163" spans="1:3" ht="15">
      <c r="A3163">
        <v>3157</v>
      </c>
      <c r="B3163" t="str">
        <f>"00615911"</f>
        <v>00615911</v>
      </c>
      <c r="C3163" t="s">
        <v>6</v>
      </c>
    </row>
    <row r="3164" spans="1:3" ht="15">
      <c r="A3164">
        <v>3158</v>
      </c>
      <c r="B3164" t="str">
        <f>"00519059"</f>
        <v>00519059</v>
      </c>
      <c r="C3164" t="s">
        <v>7</v>
      </c>
    </row>
    <row r="3165" spans="1:3" ht="15">
      <c r="A3165">
        <v>3159</v>
      </c>
      <c r="B3165" t="str">
        <f>"00569986"</f>
        <v>00569986</v>
      </c>
      <c r="C3165" t="s">
        <v>6</v>
      </c>
    </row>
    <row r="3166" spans="1:3" ht="15">
      <c r="A3166">
        <v>3160</v>
      </c>
      <c r="B3166" t="str">
        <f>"00591368"</f>
        <v>00591368</v>
      </c>
      <c r="C3166" t="s">
        <v>6</v>
      </c>
    </row>
    <row r="3167" spans="1:3" ht="15">
      <c r="A3167">
        <v>3161</v>
      </c>
      <c r="B3167" t="str">
        <f>"00791057"</f>
        <v>00791057</v>
      </c>
      <c r="C3167" t="s">
        <v>6</v>
      </c>
    </row>
    <row r="3168" spans="1:3" ht="15">
      <c r="A3168">
        <v>3162</v>
      </c>
      <c r="B3168" t="str">
        <f>"00532359"</f>
        <v>00532359</v>
      </c>
      <c r="C3168" t="s">
        <v>7</v>
      </c>
    </row>
    <row r="3169" spans="1:3" ht="15">
      <c r="A3169">
        <v>3163</v>
      </c>
      <c r="B3169" t="str">
        <f>"201504004474"</f>
        <v>201504004474</v>
      </c>
      <c r="C3169" t="s">
        <v>10</v>
      </c>
    </row>
    <row r="3170" spans="1:3" ht="15">
      <c r="A3170">
        <v>3164</v>
      </c>
      <c r="B3170" t="str">
        <f>"00614120"</f>
        <v>00614120</v>
      </c>
      <c r="C3170" t="s">
        <v>6</v>
      </c>
    </row>
    <row r="3171" spans="1:3" ht="15">
      <c r="A3171">
        <v>3165</v>
      </c>
      <c r="B3171" t="str">
        <f>"00089347"</f>
        <v>00089347</v>
      </c>
      <c r="C3171" t="s">
        <v>6</v>
      </c>
    </row>
    <row r="3172" spans="1:3" ht="15">
      <c r="A3172">
        <v>3166</v>
      </c>
      <c r="B3172" t="str">
        <f>"00736852"</f>
        <v>00736852</v>
      </c>
      <c r="C3172" t="s">
        <v>6</v>
      </c>
    </row>
    <row r="3173" spans="1:3" ht="15">
      <c r="A3173">
        <v>3167</v>
      </c>
      <c r="B3173" t="str">
        <f>"201511014354"</f>
        <v>201511014354</v>
      </c>
      <c r="C3173" t="s">
        <v>6</v>
      </c>
    </row>
    <row r="3174" spans="1:3" ht="15">
      <c r="A3174">
        <v>3168</v>
      </c>
      <c r="B3174" t="str">
        <f>"00651261"</f>
        <v>00651261</v>
      </c>
      <c r="C3174" t="s">
        <v>6</v>
      </c>
    </row>
    <row r="3175" spans="1:3" ht="15">
      <c r="A3175">
        <v>3169</v>
      </c>
      <c r="B3175" t="str">
        <f>"00581508"</f>
        <v>00581508</v>
      </c>
      <c r="C3175" t="s">
        <v>6</v>
      </c>
    </row>
    <row r="3176" spans="1:3" ht="15">
      <c r="A3176">
        <v>3170</v>
      </c>
      <c r="B3176" t="str">
        <f>"00572274"</f>
        <v>00572274</v>
      </c>
      <c r="C3176" t="s">
        <v>6</v>
      </c>
    </row>
    <row r="3177" spans="1:3" ht="15">
      <c r="A3177">
        <v>3171</v>
      </c>
      <c r="B3177" t="str">
        <f>"201511006079"</f>
        <v>201511006079</v>
      </c>
      <c r="C3177" t="s">
        <v>6</v>
      </c>
    </row>
    <row r="3178" spans="1:3" ht="15">
      <c r="A3178">
        <v>3172</v>
      </c>
      <c r="B3178" t="str">
        <f>"00857424"</f>
        <v>00857424</v>
      </c>
      <c r="C3178" t="s">
        <v>6</v>
      </c>
    </row>
    <row r="3179" spans="1:3" ht="15">
      <c r="A3179">
        <v>3173</v>
      </c>
      <c r="B3179" t="str">
        <f>"00663435"</f>
        <v>00663435</v>
      </c>
      <c r="C3179" t="s">
        <v>11</v>
      </c>
    </row>
    <row r="3180" spans="1:3" ht="15">
      <c r="A3180">
        <v>3174</v>
      </c>
      <c r="B3180" t="str">
        <f>"00114647"</f>
        <v>00114647</v>
      </c>
      <c r="C3180" t="s">
        <v>6</v>
      </c>
    </row>
    <row r="3181" spans="1:3" ht="15">
      <c r="A3181">
        <v>3175</v>
      </c>
      <c r="B3181" t="str">
        <f>"00016633"</f>
        <v>00016633</v>
      </c>
      <c r="C3181" t="s">
        <v>6</v>
      </c>
    </row>
    <row r="3182" spans="1:3" ht="15">
      <c r="A3182">
        <v>3176</v>
      </c>
      <c r="B3182" t="str">
        <f>"00763939"</f>
        <v>00763939</v>
      </c>
      <c r="C3182" t="s">
        <v>6</v>
      </c>
    </row>
    <row r="3183" spans="1:3" ht="15">
      <c r="A3183">
        <v>3177</v>
      </c>
      <c r="B3183" t="str">
        <f>"00570967"</f>
        <v>00570967</v>
      </c>
      <c r="C3183" t="s">
        <v>6</v>
      </c>
    </row>
    <row r="3184" spans="1:3" ht="15">
      <c r="A3184">
        <v>3178</v>
      </c>
      <c r="B3184" t="str">
        <f>"00020882"</f>
        <v>00020882</v>
      </c>
      <c r="C3184" t="s">
        <v>6</v>
      </c>
    </row>
    <row r="3185" spans="1:3" ht="15">
      <c r="A3185">
        <v>3179</v>
      </c>
      <c r="B3185" t="str">
        <f>"00274693"</f>
        <v>00274693</v>
      </c>
      <c r="C3185" t="s">
        <v>7</v>
      </c>
    </row>
    <row r="3186" spans="1:3" ht="15">
      <c r="A3186">
        <v>3180</v>
      </c>
      <c r="B3186" t="str">
        <f>"00733102"</f>
        <v>00733102</v>
      </c>
      <c r="C3186" t="s">
        <v>10</v>
      </c>
    </row>
    <row r="3187" spans="1:3" ht="15">
      <c r="A3187">
        <v>3181</v>
      </c>
      <c r="B3187" t="str">
        <f>"00612274"</f>
        <v>00612274</v>
      </c>
      <c r="C3187" t="s">
        <v>6</v>
      </c>
    </row>
    <row r="3188" spans="1:3" ht="15">
      <c r="A3188">
        <v>3182</v>
      </c>
      <c r="B3188" t="str">
        <f>"00859663"</f>
        <v>00859663</v>
      </c>
      <c r="C3188" t="s">
        <v>6</v>
      </c>
    </row>
    <row r="3189" spans="1:3" ht="15">
      <c r="A3189">
        <v>3183</v>
      </c>
      <c r="B3189" t="str">
        <f>"00573654"</f>
        <v>00573654</v>
      </c>
      <c r="C3189" t="s">
        <v>6</v>
      </c>
    </row>
    <row r="3190" spans="1:3" ht="15">
      <c r="A3190">
        <v>3184</v>
      </c>
      <c r="B3190" t="str">
        <f>"00858470"</f>
        <v>00858470</v>
      </c>
      <c r="C3190" t="s">
        <v>6</v>
      </c>
    </row>
    <row r="3191" spans="1:3" ht="15">
      <c r="A3191">
        <v>3185</v>
      </c>
      <c r="B3191" t="str">
        <f>"00199240"</f>
        <v>00199240</v>
      </c>
      <c r="C3191" t="s">
        <v>6</v>
      </c>
    </row>
    <row r="3192" spans="1:3" ht="15">
      <c r="A3192">
        <v>3186</v>
      </c>
      <c r="B3192" t="str">
        <f>"00595602"</f>
        <v>00595602</v>
      </c>
      <c r="C3192" t="s">
        <v>6</v>
      </c>
    </row>
    <row r="3193" spans="1:3" ht="15">
      <c r="A3193">
        <v>3187</v>
      </c>
      <c r="B3193" t="str">
        <f>"00529468"</f>
        <v>00529468</v>
      </c>
      <c r="C3193" t="s">
        <v>6</v>
      </c>
    </row>
    <row r="3194" spans="1:3" ht="15">
      <c r="A3194">
        <v>3188</v>
      </c>
      <c r="B3194" t="str">
        <f>"00861601"</f>
        <v>00861601</v>
      </c>
      <c r="C3194" t="s">
        <v>10</v>
      </c>
    </row>
    <row r="3195" spans="1:3" ht="15">
      <c r="A3195">
        <v>3189</v>
      </c>
      <c r="B3195" t="str">
        <f>"00611972"</f>
        <v>00611972</v>
      </c>
      <c r="C3195" t="s">
        <v>6</v>
      </c>
    </row>
    <row r="3196" spans="1:3" ht="15">
      <c r="A3196">
        <v>3190</v>
      </c>
      <c r="B3196" t="str">
        <f>"00620006"</f>
        <v>00620006</v>
      </c>
      <c r="C3196" t="s">
        <v>6</v>
      </c>
    </row>
    <row r="3197" spans="1:3" ht="15">
      <c r="A3197">
        <v>3191</v>
      </c>
      <c r="B3197" t="str">
        <f>"00571709"</f>
        <v>00571709</v>
      </c>
      <c r="C3197" t="s">
        <v>6</v>
      </c>
    </row>
    <row r="3198" spans="1:3" ht="15">
      <c r="A3198">
        <v>3192</v>
      </c>
      <c r="B3198" t="str">
        <f>"00864293"</f>
        <v>00864293</v>
      </c>
      <c r="C3198" t="s">
        <v>6</v>
      </c>
    </row>
    <row r="3199" spans="1:3" ht="15">
      <c r="A3199">
        <v>3193</v>
      </c>
      <c r="B3199" t="str">
        <f>"00244710"</f>
        <v>00244710</v>
      </c>
      <c r="C3199" t="s">
        <v>6</v>
      </c>
    </row>
    <row r="3200" spans="1:3" ht="15">
      <c r="A3200">
        <v>3194</v>
      </c>
      <c r="B3200" t="str">
        <f>"00339710"</f>
        <v>00339710</v>
      </c>
      <c r="C3200" t="s">
        <v>6</v>
      </c>
    </row>
    <row r="3201" spans="1:3" ht="15">
      <c r="A3201">
        <v>3195</v>
      </c>
      <c r="B3201" t="str">
        <f>"201410010521"</f>
        <v>201410010521</v>
      </c>
      <c r="C3201" t="s">
        <v>6</v>
      </c>
    </row>
    <row r="3202" spans="1:3" ht="15">
      <c r="A3202">
        <v>3196</v>
      </c>
      <c r="B3202" t="str">
        <f>"00583095"</f>
        <v>00583095</v>
      </c>
      <c r="C3202" t="s">
        <v>6</v>
      </c>
    </row>
    <row r="3203" spans="1:3" ht="15">
      <c r="A3203">
        <v>3197</v>
      </c>
      <c r="B3203" t="str">
        <f>"00854917"</f>
        <v>00854917</v>
      </c>
      <c r="C3203" t="s">
        <v>6</v>
      </c>
    </row>
    <row r="3204" spans="1:3" ht="15">
      <c r="A3204">
        <v>3198</v>
      </c>
      <c r="B3204" t="str">
        <f>"00580980"</f>
        <v>00580980</v>
      </c>
      <c r="C3204" t="s">
        <v>6</v>
      </c>
    </row>
    <row r="3205" spans="1:3" ht="15">
      <c r="A3205">
        <v>3199</v>
      </c>
      <c r="B3205" t="str">
        <f>"00042010"</f>
        <v>00042010</v>
      </c>
      <c r="C3205" t="s">
        <v>6</v>
      </c>
    </row>
    <row r="3206" spans="1:3" ht="15">
      <c r="A3206">
        <v>3200</v>
      </c>
      <c r="B3206" t="str">
        <f>"00861421"</f>
        <v>00861421</v>
      </c>
      <c r="C3206" t="s">
        <v>9</v>
      </c>
    </row>
    <row r="3207" spans="1:3" ht="15">
      <c r="A3207">
        <v>3201</v>
      </c>
      <c r="B3207" t="str">
        <f>"00012906"</f>
        <v>00012906</v>
      </c>
      <c r="C3207" t="s">
        <v>6</v>
      </c>
    </row>
    <row r="3208" spans="1:3" ht="15">
      <c r="A3208">
        <v>3202</v>
      </c>
      <c r="B3208" t="str">
        <f>"00864587"</f>
        <v>00864587</v>
      </c>
      <c r="C3208" t="s">
        <v>7</v>
      </c>
    </row>
    <row r="3209" spans="1:3" ht="15">
      <c r="A3209">
        <v>3203</v>
      </c>
      <c r="B3209" t="str">
        <f>"201412000011"</f>
        <v>201412000011</v>
      </c>
      <c r="C3209" t="s">
        <v>6</v>
      </c>
    </row>
    <row r="3210" spans="1:3" ht="15">
      <c r="A3210">
        <v>3204</v>
      </c>
      <c r="B3210" t="str">
        <f>"00125845"</f>
        <v>00125845</v>
      </c>
      <c r="C3210" t="s">
        <v>6</v>
      </c>
    </row>
    <row r="3211" spans="1:3" ht="15">
      <c r="A3211">
        <v>3205</v>
      </c>
      <c r="B3211" t="str">
        <f>"00143619"</f>
        <v>00143619</v>
      </c>
      <c r="C3211" t="s">
        <v>7</v>
      </c>
    </row>
    <row r="3212" spans="1:3" ht="15">
      <c r="A3212">
        <v>3206</v>
      </c>
      <c r="B3212" t="str">
        <f>"00646010"</f>
        <v>00646010</v>
      </c>
      <c r="C3212" t="s">
        <v>6</v>
      </c>
    </row>
    <row r="3213" spans="1:3" ht="15">
      <c r="A3213">
        <v>3207</v>
      </c>
      <c r="B3213" t="str">
        <f>"00783067"</f>
        <v>00783067</v>
      </c>
      <c r="C3213" t="s">
        <v>6</v>
      </c>
    </row>
    <row r="3214" spans="1:3" ht="15">
      <c r="A3214">
        <v>3208</v>
      </c>
      <c r="B3214" t="str">
        <f>"00307836"</f>
        <v>00307836</v>
      </c>
      <c r="C3214" t="s">
        <v>7</v>
      </c>
    </row>
    <row r="3215" spans="1:3" ht="15">
      <c r="A3215">
        <v>3209</v>
      </c>
      <c r="B3215" t="str">
        <f>"00126550"</f>
        <v>00126550</v>
      </c>
      <c r="C3215" t="s">
        <v>6</v>
      </c>
    </row>
    <row r="3216" spans="1:3" ht="15">
      <c r="A3216">
        <v>3210</v>
      </c>
      <c r="B3216" t="str">
        <f>"00864061"</f>
        <v>00864061</v>
      </c>
      <c r="C3216" t="s">
        <v>6</v>
      </c>
    </row>
    <row r="3217" spans="1:3" ht="15">
      <c r="A3217">
        <v>3211</v>
      </c>
      <c r="B3217" t="str">
        <f>"00864860"</f>
        <v>00864860</v>
      </c>
      <c r="C3217" t="s">
        <v>6</v>
      </c>
    </row>
    <row r="3218" spans="1:3" ht="15">
      <c r="A3218">
        <v>3212</v>
      </c>
      <c r="B3218" t="str">
        <f>"00564057"</f>
        <v>00564057</v>
      </c>
      <c r="C3218" t="s">
        <v>6</v>
      </c>
    </row>
    <row r="3219" spans="1:3" ht="15">
      <c r="A3219">
        <v>3213</v>
      </c>
      <c r="B3219" t="str">
        <f>"00607045"</f>
        <v>00607045</v>
      </c>
      <c r="C3219" t="s">
        <v>6</v>
      </c>
    </row>
    <row r="3220" spans="1:3" ht="15">
      <c r="A3220">
        <v>3214</v>
      </c>
      <c r="B3220" t="str">
        <f>"00863409"</f>
        <v>00863409</v>
      </c>
      <c r="C3220" t="s">
        <v>6</v>
      </c>
    </row>
    <row r="3221" spans="1:3" ht="15">
      <c r="A3221">
        <v>3215</v>
      </c>
      <c r="B3221" t="str">
        <f>"00558444"</f>
        <v>00558444</v>
      </c>
      <c r="C3221" t="s">
        <v>9</v>
      </c>
    </row>
    <row r="3222" spans="1:3" ht="15">
      <c r="A3222">
        <v>3216</v>
      </c>
      <c r="B3222" t="str">
        <f>"00566485"</f>
        <v>00566485</v>
      </c>
      <c r="C3222" t="s">
        <v>6</v>
      </c>
    </row>
    <row r="3223" spans="1:3" ht="15">
      <c r="A3223">
        <v>3217</v>
      </c>
      <c r="B3223" t="str">
        <f>"00595037"</f>
        <v>00595037</v>
      </c>
      <c r="C3223" t="s">
        <v>6</v>
      </c>
    </row>
    <row r="3224" spans="1:3" ht="15">
      <c r="A3224">
        <v>3218</v>
      </c>
      <c r="B3224" t="str">
        <f>"00473155"</f>
        <v>00473155</v>
      </c>
      <c r="C3224" t="s">
        <v>6</v>
      </c>
    </row>
    <row r="3225" spans="1:3" ht="15">
      <c r="A3225">
        <v>3219</v>
      </c>
      <c r="B3225" t="str">
        <f>"00861111"</f>
        <v>00861111</v>
      </c>
      <c r="C3225" t="s">
        <v>6</v>
      </c>
    </row>
    <row r="3226" spans="1:3" ht="15">
      <c r="A3226">
        <v>3220</v>
      </c>
      <c r="B3226" t="str">
        <f>"00640887"</f>
        <v>00640887</v>
      </c>
      <c r="C3226" t="s">
        <v>6</v>
      </c>
    </row>
    <row r="3227" spans="1:3" ht="15">
      <c r="A3227">
        <v>3221</v>
      </c>
      <c r="B3227" t="str">
        <f>"201410011918"</f>
        <v>201410011918</v>
      </c>
      <c r="C3227" t="s">
        <v>6</v>
      </c>
    </row>
    <row r="3228" spans="1:3" ht="15">
      <c r="A3228">
        <v>3222</v>
      </c>
      <c r="B3228" t="str">
        <f>"00638990"</f>
        <v>00638990</v>
      </c>
      <c r="C3228" t="s">
        <v>6</v>
      </c>
    </row>
    <row r="3229" spans="1:3" ht="15">
      <c r="A3229">
        <v>3223</v>
      </c>
      <c r="B3229" t="str">
        <f>"00119873"</f>
        <v>00119873</v>
      </c>
      <c r="C3229" t="s">
        <v>14</v>
      </c>
    </row>
    <row r="3230" spans="1:3" ht="15">
      <c r="A3230">
        <v>3224</v>
      </c>
      <c r="B3230" t="str">
        <f>"00643725"</f>
        <v>00643725</v>
      </c>
      <c r="C3230" t="s">
        <v>10</v>
      </c>
    </row>
    <row r="3231" spans="1:3" ht="15">
      <c r="A3231">
        <v>3225</v>
      </c>
      <c r="B3231" t="str">
        <f>"00862395"</f>
        <v>00862395</v>
      </c>
      <c r="C3231" t="s">
        <v>6</v>
      </c>
    </row>
    <row r="3232" spans="1:3" ht="15">
      <c r="A3232">
        <v>3226</v>
      </c>
      <c r="B3232" t="str">
        <f>"00860269"</f>
        <v>00860269</v>
      </c>
      <c r="C3232" t="s">
        <v>14</v>
      </c>
    </row>
    <row r="3233" spans="1:3" ht="15">
      <c r="A3233">
        <v>3227</v>
      </c>
      <c r="B3233" t="str">
        <f>"00843212"</f>
        <v>00843212</v>
      </c>
      <c r="C3233" t="s">
        <v>9</v>
      </c>
    </row>
    <row r="3234" spans="1:3" ht="15">
      <c r="A3234">
        <v>3228</v>
      </c>
      <c r="B3234" t="str">
        <f>"00836224"</f>
        <v>00836224</v>
      </c>
      <c r="C3234" t="s">
        <v>9</v>
      </c>
    </row>
    <row r="3235" spans="1:3" ht="15">
      <c r="A3235">
        <v>3229</v>
      </c>
      <c r="B3235" t="str">
        <f>"00591255"</f>
        <v>00591255</v>
      </c>
      <c r="C3235" t="s">
        <v>6</v>
      </c>
    </row>
    <row r="3236" spans="1:3" ht="15">
      <c r="A3236">
        <v>3230</v>
      </c>
      <c r="B3236" t="str">
        <f>"00859814"</f>
        <v>00859814</v>
      </c>
      <c r="C3236" t="s">
        <v>9</v>
      </c>
    </row>
    <row r="3237" spans="1:3" ht="15">
      <c r="A3237">
        <v>3231</v>
      </c>
      <c r="B3237" t="str">
        <f>"00602898"</f>
        <v>00602898</v>
      </c>
      <c r="C3237" t="s">
        <v>6</v>
      </c>
    </row>
    <row r="3238" spans="1:3" ht="15">
      <c r="A3238">
        <v>3232</v>
      </c>
      <c r="B3238" t="str">
        <f>"00860798"</f>
        <v>00860798</v>
      </c>
      <c r="C3238" t="s">
        <v>9</v>
      </c>
    </row>
    <row r="3239" spans="1:3" ht="15">
      <c r="A3239">
        <v>3233</v>
      </c>
      <c r="B3239" t="str">
        <f>"00570867"</f>
        <v>00570867</v>
      </c>
      <c r="C3239" t="s">
        <v>6</v>
      </c>
    </row>
    <row r="3240" spans="1:3" ht="15">
      <c r="A3240">
        <v>3234</v>
      </c>
      <c r="B3240" t="str">
        <f>"201412002860"</f>
        <v>201412002860</v>
      </c>
      <c r="C3240" t="s">
        <v>6</v>
      </c>
    </row>
    <row r="3241" spans="1:3" ht="15">
      <c r="A3241">
        <v>3235</v>
      </c>
      <c r="B3241" t="str">
        <f>"201406003381"</f>
        <v>201406003381</v>
      </c>
      <c r="C3241" t="s">
        <v>6</v>
      </c>
    </row>
    <row r="3242" spans="1:3" ht="15">
      <c r="A3242">
        <v>3236</v>
      </c>
      <c r="B3242" t="str">
        <f>"00521012"</f>
        <v>00521012</v>
      </c>
      <c r="C3242" t="s">
        <v>6</v>
      </c>
    </row>
    <row r="3243" spans="1:3" ht="15">
      <c r="A3243">
        <v>3237</v>
      </c>
      <c r="B3243" t="str">
        <f>"00586318"</f>
        <v>00586318</v>
      </c>
      <c r="C3243" t="s">
        <v>6</v>
      </c>
    </row>
    <row r="3244" spans="1:3" ht="15">
      <c r="A3244">
        <v>3238</v>
      </c>
      <c r="B3244" t="str">
        <f>"00594357"</f>
        <v>00594357</v>
      </c>
      <c r="C3244" t="s">
        <v>10</v>
      </c>
    </row>
    <row r="3245" spans="1:3" ht="15">
      <c r="A3245">
        <v>3239</v>
      </c>
      <c r="B3245" t="str">
        <f>"00564072"</f>
        <v>00564072</v>
      </c>
      <c r="C3245" t="s">
        <v>6</v>
      </c>
    </row>
    <row r="3246" spans="1:3" ht="15">
      <c r="A3246">
        <v>3240</v>
      </c>
      <c r="B3246" t="str">
        <f>"00028688"</f>
        <v>00028688</v>
      </c>
      <c r="C3246" t="s">
        <v>6</v>
      </c>
    </row>
    <row r="3247" spans="1:3" ht="15">
      <c r="A3247">
        <v>3241</v>
      </c>
      <c r="B3247" t="str">
        <f>"00597069"</f>
        <v>00597069</v>
      </c>
      <c r="C3247" t="s">
        <v>6</v>
      </c>
    </row>
    <row r="3248" spans="1:3" ht="15">
      <c r="A3248">
        <v>3242</v>
      </c>
      <c r="B3248" t="str">
        <f>"00535148"</f>
        <v>00535148</v>
      </c>
      <c r="C3248" t="s">
        <v>6</v>
      </c>
    </row>
    <row r="3249" spans="1:3" ht="15">
      <c r="A3249">
        <v>3243</v>
      </c>
      <c r="B3249" t="str">
        <f>"00574065"</f>
        <v>00574065</v>
      </c>
      <c r="C3249" t="s">
        <v>6</v>
      </c>
    </row>
    <row r="3250" spans="1:3" ht="15">
      <c r="A3250">
        <v>3244</v>
      </c>
      <c r="B3250" t="str">
        <f>"00861535"</f>
        <v>00861535</v>
      </c>
      <c r="C3250" t="s">
        <v>9</v>
      </c>
    </row>
    <row r="3251" spans="1:3" ht="15">
      <c r="A3251">
        <v>3245</v>
      </c>
      <c r="B3251" t="str">
        <f>"00526521"</f>
        <v>00526521</v>
      </c>
      <c r="C3251" t="s">
        <v>6</v>
      </c>
    </row>
    <row r="3252" spans="1:3" ht="15">
      <c r="A3252">
        <v>3246</v>
      </c>
      <c r="B3252" t="str">
        <f>"200801004512"</f>
        <v>200801004512</v>
      </c>
      <c r="C3252" t="s">
        <v>9</v>
      </c>
    </row>
    <row r="3253" spans="1:3" ht="15">
      <c r="A3253">
        <v>3247</v>
      </c>
      <c r="B3253" t="str">
        <f>"00589520"</f>
        <v>00589520</v>
      </c>
      <c r="C3253" t="s">
        <v>6</v>
      </c>
    </row>
    <row r="3254" spans="1:3" ht="15">
      <c r="A3254">
        <v>3248</v>
      </c>
      <c r="B3254" t="str">
        <f>"00582105"</f>
        <v>00582105</v>
      </c>
      <c r="C3254" t="s">
        <v>6</v>
      </c>
    </row>
    <row r="3255" spans="1:3" ht="15">
      <c r="A3255">
        <v>3249</v>
      </c>
      <c r="B3255" t="str">
        <f>"00648641"</f>
        <v>00648641</v>
      </c>
      <c r="C3255" t="s">
        <v>6</v>
      </c>
    </row>
    <row r="3256" spans="1:3" ht="15">
      <c r="A3256">
        <v>3250</v>
      </c>
      <c r="B3256" t="str">
        <f>"00861548"</f>
        <v>00861548</v>
      </c>
      <c r="C3256" t="s">
        <v>11</v>
      </c>
    </row>
    <row r="3257" spans="1:3" ht="15">
      <c r="A3257">
        <v>3251</v>
      </c>
      <c r="B3257" t="str">
        <f>"00557716"</f>
        <v>00557716</v>
      </c>
      <c r="C3257" t="s">
        <v>6</v>
      </c>
    </row>
    <row r="3258" spans="1:3" ht="15">
      <c r="A3258">
        <v>3252</v>
      </c>
      <c r="B3258" t="str">
        <f>"00839268"</f>
        <v>00839268</v>
      </c>
      <c r="C3258" t="s">
        <v>6</v>
      </c>
    </row>
    <row r="3259" spans="1:3" ht="15">
      <c r="A3259">
        <v>3253</v>
      </c>
      <c r="B3259" t="str">
        <f>"00864777"</f>
        <v>00864777</v>
      </c>
      <c r="C3259" t="s">
        <v>7</v>
      </c>
    </row>
    <row r="3260" spans="1:3" ht="15">
      <c r="A3260">
        <v>3254</v>
      </c>
      <c r="B3260" t="str">
        <f>"00529912"</f>
        <v>00529912</v>
      </c>
      <c r="C3260" t="s">
        <v>6</v>
      </c>
    </row>
    <row r="3261" spans="1:3" ht="15">
      <c r="A3261">
        <v>3255</v>
      </c>
      <c r="B3261" t="str">
        <f>"201402008867"</f>
        <v>201402008867</v>
      </c>
      <c r="C3261" t="s">
        <v>6</v>
      </c>
    </row>
    <row r="3262" spans="1:3" ht="15">
      <c r="A3262">
        <v>3256</v>
      </c>
      <c r="B3262" t="str">
        <f>"00816744"</f>
        <v>00816744</v>
      </c>
      <c r="C3262" t="s">
        <v>6</v>
      </c>
    </row>
    <row r="3263" spans="1:3" ht="15">
      <c r="A3263">
        <v>3257</v>
      </c>
      <c r="B3263" t="str">
        <f>"00768706"</f>
        <v>00768706</v>
      </c>
      <c r="C3263" t="s">
        <v>6</v>
      </c>
    </row>
    <row r="3264" spans="1:3" ht="15">
      <c r="A3264">
        <v>3258</v>
      </c>
      <c r="B3264" t="str">
        <f>"00513614"</f>
        <v>00513614</v>
      </c>
      <c r="C3264" t="s">
        <v>6</v>
      </c>
    </row>
    <row r="3265" spans="1:3" ht="15">
      <c r="A3265">
        <v>3259</v>
      </c>
      <c r="B3265" t="str">
        <f>"00571397"</f>
        <v>00571397</v>
      </c>
      <c r="C3265" t="s">
        <v>6</v>
      </c>
    </row>
    <row r="3266" spans="1:3" ht="15">
      <c r="A3266">
        <v>3260</v>
      </c>
      <c r="B3266" t="str">
        <f>"200802010051"</f>
        <v>200802010051</v>
      </c>
      <c r="C3266" t="s">
        <v>15</v>
      </c>
    </row>
    <row r="3267" spans="1:3" ht="15">
      <c r="A3267">
        <v>3261</v>
      </c>
      <c r="B3267" t="str">
        <f>"00341909"</f>
        <v>00341909</v>
      </c>
      <c r="C3267" t="s">
        <v>6</v>
      </c>
    </row>
    <row r="3268" spans="1:3" ht="15">
      <c r="A3268">
        <v>3262</v>
      </c>
      <c r="B3268" t="str">
        <f>"00777431"</f>
        <v>00777431</v>
      </c>
      <c r="C3268" t="s">
        <v>9</v>
      </c>
    </row>
    <row r="3269" spans="1:3" ht="15">
      <c r="A3269">
        <v>3263</v>
      </c>
      <c r="B3269" t="str">
        <f>"00556164"</f>
        <v>00556164</v>
      </c>
      <c r="C3269" t="s">
        <v>6</v>
      </c>
    </row>
    <row r="3270" spans="1:3" ht="15">
      <c r="A3270">
        <v>3264</v>
      </c>
      <c r="B3270" t="str">
        <f>"00861722"</f>
        <v>00861722</v>
      </c>
      <c r="C3270" t="s">
        <v>6</v>
      </c>
    </row>
    <row r="3271" spans="1:3" ht="15">
      <c r="A3271">
        <v>3265</v>
      </c>
      <c r="B3271" t="str">
        <f>"00116907"</f>
        <v>00116907</v>
      </c>
      <c r="C3271" t="s">
        <v>6</v>
      </c>
    </row>
    <row r="3272" spans="1:3" ht="15">
      <c r="A3272">
        <v>3266</v>
      </c>
      <c r="B3272" t="str">
        <f>"00593925"</f>
        <v>00593925</v>
      </c>
      <c r="C3272" t="s">
        <v>6</v>
      </c>
    </row>
    <row r="3273" spans="1:3" ht="15">
      <c r="A3273">
        <v>3267</v>
      </c>
      <c r="B3273" t="str">
        <f>"00862325"</f>
        <v>00862325</v>
      </c>
      <c r="C3273" t="s">
        <v>6</v>
      </c>
    </row>
    <row r="3274" spans="1:3" ht="15">
      <c r="A3274">
        <v>3268</v>
      </c>
      <c r="B3274" t="str">
        <f>"00860244"</f>
        <v>00860244</v>
      </c>
      <c r="C3274" t="s">
        <v>9</v>
      </c>
    </row>
    <row r="3275" spans="1:3" ht="15">
      <c r="A3275">
        <v>3269</v>
      </c>
      <c r="B3275" t="str">
        <f>"00805371"</f>
        <v>00805371</v>
      </c>
      <c r="C3275" t="s">
        <v>9</v>
      </c>
    </row>
    <row r="3276" spans="1:3" ht="15">
      <c r="A3276">
        <v>3270</v>
      </c>
      <c r="B3276" t="str">
        <f>"00094637"</f>
        <v>00094637</v>
      </c>
      <c r="C3276" t="s">
        <v>6</v>
      </c>
    </row>
    <row r="3277" spans="1:3" ht="15">
      <c r="A3277">
        <v>3271</v>
      </c>
      <c r="B3277" t="str">
        <f>"00864979"</f>
        <v>00864979</v>
      </c>
      <c r="C3277" t="s">
        <v>6</v>
      </c>
    </row>
    <row r="3278" spans="1:3" ht="15">
      <c r="A3278">
        <v>3272</v>
      </c>
      <c r="B3278" t="str">
        <f>"00637347"</f>
        <v>00637347</v>
      </c>
      <c r="C3278" t="s">
        <v>6</v>
      </c>
    </row>
    <row r="3279" spans="1:3" ht="15">
      <c r="A3279">
        <v>3273</v>
      </c>
      <c r="B3279" t="str">
        <f>"00528786"</f>
        <v>00528786</v>
      </c>
      <c r="C3279" t="s">
        <v>6</v>
      </c>
    </row>
    <row r="3280" spans="1:3" ht="15">
      <c r="A3280">
        <v>3274</v>
      </c>
      <c r="B3280" t="str">
        <f>"00863221"</f>
        <v>00863221</v>
      </c>
      <c r="C3280" t="s">
        <v>6</v>
      </c>
    </row>
    <row r="3281" spans="1:3" ht="15">
      <c r="A3281">
        <v>3275</v>
      </c>
      <c r="B3281" t="str">
        <f>"00793127"</f>
        <v>00793127</v>
      </c>
      <c r="C3281" t="s">
        <v>9</v>
      </c>
    </row>
    <row r="3282" spans="1:3" ht="15">
      <c r="A3282">
        <v>3276</v>
      </c>
      <c r="B3282" t="str">
        <f>"00585686"</f>
        <v>00585686</v>
      </c>
      <c r="C3282" t="s">
        <v>6</v>
      </c>
    </row>
    <row r="3283" spans="1:3" ht="15">
      <c r="A3283">
        <v>3277</v>
      </c>
      <c r="B3283" t="str">
        <f>"00648743"</f>
        <v>00648743</v>
      </c>
      <c r="C3283" t="s">
        <v>6</v>
      </c>
    </row>
    <row r="3284" spans="1:3" ht="15">
      <c r="A3284">
        <v>3278</v>
      </c>
      <c r="B3284" t="str">
        <f>"00857670"</f>
        <v>00857670</v>
      </c>
      <c r="C3284" t="s">
        <v>6</v>
      </c>
    </row>
    <row r="3285" spans="1:3" ht="15">
      <c r="A3285">
        <v>3279</v>
      </c>
      <c r="B3285" t="str">
        <f>"00862793"</f>
        <v>00862793</v>
      </c>
      <c r="C3285" t="s">
        <v>6</v>
      </c>
    </row>
    <row r="3286" spans="1:3" ht="15">
      <c r="A3286">
        <v>3280</v>
      </c>
      <c r="B3286" t="str">
        <f>"00857078"</f>
        <v>00857078</v>
      </c>
      <c r="C3286" t="s">
        <v>6</v>
      </c>
    </row>
    <row r="3287" spans="1:3" ht="15">
      <c r="A3287">
        <v>3281</v>
      </c>
      <c r="B3287" t="str">
        <f>"00837743"</f>
        <v>00837743</v>
      </c>
      <c r="C3287" t="s">
        <v>9</v>
      </c>
    </row>
    <row r="3288" spans="1:3" ht="15">
      <c r="A3288">
        <v>3282</v>
      </c>
      <c r="B3288" t="str">
        <f>"00860359"</f>
        <v>00860359</v>
      </c>
      <c r="C3288" t="s">
        <v>6</v>
      </c>
    </row>
    <row r="3289" spans="1:3" ht="15">
      <c r="A3289">
        <v>3283</v>
      </c>
      <c r="B3289" t="str">
        <f>"201504003808"</f>
        <v>201504003808</v>
      </c>
      <c r="C3289" t="s">
        <v>6</v>
      </c>
    </row>
    <row r="3290" spans="1:3" ht="15">
      <c r="A3290">
        <v>3284</v>
      </c>
      <c r="B3290" t="str">
        <f>"00425398"</f>
        <v>00425398</v>
      </c>
      <c r="C3290" t="s">
        <v>6</v>
      </c>
    </row>
    <row r="3291" spans="1:3" ht="15">
      <c r="A3291">
        <v>3285</v>
      </c>
      <c r="B3291" t="str">
        <f>"00500371"</f>
        <v>00500371</v>
      </c>
      <c r="C3291" t="s">
        <v>6</v>
      </c>
    </row>
    <row r="3292" spans="1:3" ht="15">
      <c r="A3292">
        <v>3286</v>
      </c>
      <c r="B3292" t="str">
        <f>"00224643"</f>
        <v>00224643</v>
      </c>
      <c r="C3292" t="s">
        <v>6</v>
      </c>
    </row>
    <row r="3293" spans="1:3" ht="15">
      <c r="A3293">
        <v>3287</v>
      </c>
      <c r="B3293" t="str">
        <f>"00199853"</f>
        <v>00199853</v>
      </c>
      <c r="C3293" t="s">
        <v>6</v>
      </c>
    </row>
    <row r="3294" spans="1:3" ht="15">
      <c r="A3294">
        <v>3288</v>
      </c>
      <c r="B3294" t="str">
        <f>"00019694"</f>
        <v>00019694</v>
      </c>
      <c r="C3294" t="s">
        <v>6</v>
      </c>
    </row>
    <row r="3295" spans="1:3" ht="15">
      <c r="A3295">
        <v>3289</v>
      </c>
      <c r="B3295" t="str">
        <f>"00199825"</f>
        <v>00199825</v>
      </c>
      <c r="C3295" t="s">
        <v>6</v>
      </c>
    </row>
    <row r="3296" spans="1:3" ht="15">
      <c r="A3296">
        <v>3290</v>
      </c>
      <c r="B3296" t="str">
        <f>"00628305"</f>
        <v>00628305</v>
      </c>
      <c r="C3296" t="s">
        <v>6</v>
      </c>
    </row>
    <row r="3297" spans="1:3" ht="15">
      <c r="A3297">
        <v>3291</v>
      </c>
      <c r="B3297" t="str">
        <f>"00425486"</f>
        <v>00425486</v>
      </c>
      <c r="C3297" t="s">
        <v>6</v>
      </c>
    </row>
    <row r="3298" spans="1:3" ht="15">
      <c r="A3298">
        <v>3292</v>
      </c>
      <c r="B3298" t="str">
        <f>"00862684"</f>
        <v>00862684</v>
      </c>
      <c r="C3298" t="s">
        <v>6</v>
      </c>
    </row>
    <row r="3299" spans="1:3" ht="15">
      <c r="A3299">
        <v>3293</v>
      </c>
      <c r="B3299" t="str">
        <f>"00799970"</f>
        <v>00799970</v>
      </c>
      <c r="C3299" t="s">
        <v>6</v>
      </c>
    </row>
    <row r="3300" spans="1:3" ht="15">
      <c r="A3300">
        <v>3294</v>
      </c>
      <c r="B3300" t="str">
        <f>"00808953"</f>
        <v>00808953</v>
      </c>
      <c r="C3300" t="s">
        <v>11</v>
      </c>
    </row>
    <row r="3301" spans="1:3" ht="15">
      <c r="A3301">
        <v>3295</v>
      </c>
      <c r="B3301" t="str">
        <f>"00593378"</f>
        <v>00593378</v>
      </c>
      <c r="C3301" t="s">
        <v>6</v>
      </c>
    </row>
    <row r="3302" spans="1:3" ht="15">
      <c r="A3302">
        <v>3296</v>
      </c>
      <c r="B3302" t="str">
        <f>"00861423"</f>
        <v>00861423</v>
      </c>
      <c r="C3302" t="s">
        <v>10</v>
      </c>
    </row>
    <row r="3303" spans="1:3" ht="15">
      <c r="A3303">
        <v>3297</v>
      </c>
      <c r="B3303" t="str">
        <f>"00626157"</f>
        <v>00626157</v>
      </c>
      <c r="C3303" t="s">
        <v>6</v>
      </c>
    </row>
    <row r="3304" spans="1:3" ht="15">
      <c r="A3304">
        <v>3298</v>
      </c>
      <c r="B3304" t="str">
        <f>"00596333"</f>
        <v>00596333</v>
      </c>
      <c r="C3304" t="s">
        <v>6</v>
      </c>
    </row>
    <row r="3305" spans="1:3" ht="15">
      <c r="A3305">
        <v>3299</v>
      </c>
      <c r="B3305" t="str">
        <f>"00854323"</f>
        <v>00854323</v>
      </c>
      <c r="C3305" t="s">
        <v>6</v>
      </c>
    </row>
    <row r="3306" spans="1:3" ht="15">
      <c r="A3306">
        <v>3300</v>
      </c>
      <c r="B3306" t="str">
        <f>"00569343"</f>
        <v>00569343</v>
      </c>
      <c r="C3306" t="s">
        <v>6</v>
      </c>
    </row>
    <row r="3307" spans="1:3" ht="15">
      <c r="A3307">
        <v>3301</v>
      </c>
      <c r="B3307" t="str">
        <f>"00864794"</f>
        <v>00864794</v>
      </c>
      <c r="C3307" t="s">
        <v>6</v>
      </c>
    </row>
    <row r="3308" spans="1:3" ht="15">
      <c r="A3308">
        <v>3302</v>
      </c>
      <c r="B3308" t="str">
        <f>"201406002837"</f>
        <v>201406002837</v>
      </c>
      <c r="C3308" t="s">
        <v>9</v>
      </c>
    </row>
    <row r="3309" spans="1:3" ht="15">
      <c r="A3309">
        <v>3303</v>
      </c>
      <c r="B3309" t="str">
        <f>"00132796"</f>
        <v>00132796</v>
      </c>
      <c r="C3309" t="s">
        <v>6</v>
      </c>
    </row>
    <row r="3310" spans="1:3" ht="15">
      <c r="A3310">
        <v>3304</v>
      </c>
      <c r="B3310" t="str">
        <f>"00587678"</f>
        <v>00587678</v>
      </c>
      <c r="C3310" t="s">
        <v>6</v>
      </c>
    </row>
    <row r="3311" spans="1:3" ht="15">
      <c r="A3311">
        <v>3305</v>
      </c>
      <c r="B3311" t="str">
        <f>"00105594"</f>
        <v>00105594</v>
      </c>
      <c r="C3311" t="s">
        <v>6</v>
      </c>
    </row>
    <row r="3312" spans="1:3" ht="15">
      <c r="A3312">
        <v>3306</v>
      </c>
      <c r="B3312" t="str">
        <f>"00860557"</f>
        <v>00860557</v>
      </c>
      <c r="C3312" t="s">
        <v>6</v>
      </c>
    </row>
    <row r="3313" spans="1:3" ht="15">
      <c r="A3313">
        <v>3307</v>
      </c>
      <c r="B3313" t="str">
        <f>"00631988"</f>
        <v>00631988</v>
      </c>
      <c r="C3313" t="s">
        <v>6</v>
      </c>
    </row>
    <row r="3314" spans="1:3" ht="15">
      <c r="A3314">
        <v>3308</v>
      </c>
      <c r="B3314" t="str">
        <f>"00612218"</f>
        <v>00612218</v>
      </c>
      <c r="C3314" t="s">
        <v>10</v>
      </c>
    </row>
    <row r="3315" spans="1:3" ht="15">
      <c r="A3315">
        <v>3309</v>
      </c>
      <c r="B3315" t="str">
        <f>"00515836"</f>
        <v>00515836</v>
      </c>
      <c r="C3315" t="s">
        <v>6</v>
      </c>
    </row>
    <row r="3316" spans="1:3" ht="15">
      <c r="A3316">
        <v>3310</v>
      </c>
      <c r="B3316" t="str">
        <f>"00857977"</f>
        <v>00857977</v>
      </c>
      <c r="C3316" t="s">
        <v>6</v>
      </c>
    </row>
    <row r="3317" spans="1:3" ht="15">
      <c r="A3317">
        <v>3311</v>
      </c>
      <c r="B3317" t="str">
        <f>"201511004650"</f>
        <v>201511004650</v>
      </c>
      <c r="C3317" t="s">
        <v>6</v>
      </c>
    </row>
    <row r="3318" spans="1:3" ht="15">
      <c r="A3318">
        <v>3312</v>
      </c>
      <c r="B3318" t="str">
        <f>"00007663"</f>
        <v>00007663</v>
      </c>
      <c r="C3318" t="s">
        <v>6</v>
      </c>
    </row>
    <row r="3319" spans="1:3" ht="15">
      <c r="A3319">
        <v>3313</v>
      </c>
      <c r="B3319" t="str">
        <f>"00614261"</f>
        <v>00614261</v>
      </c>
      <c r="C3319" t="s">
        <v>6</v>
      </c>
    </row>
    <row r="3320" spans="1:3" ht="15">
      <c r="A3320">
        <v>3314</v>
      </c>
      <c r="B3320" t="str">
        <f>"00593685"</f>
        <v>00593685</v>
      </c>
      <c r="C3320" t="s">
        <v>6</v>
      </c>
    </row>
    <row r="3321" spans="1:3" ht="15">
      <c r="A3321">
        <v>3315</v>
      </c>
      <c r="B3321" t="str">
        <f>"00843585"</f>
        <v>00843585</v>
      </c>
      <c r="C3321" t="s">
        <v>6</v>
      </c>
    </row>
    <row r="3322" spans="1:3" ht="15">
      <c r="A3322">
        <v>3316</v>
      </c>
      <c r="B3322" t="str">
        <f>"00860871"</f>
        <v>00860871</v>
      </c>
      <c r="C3322" t="s">
        <v>6</v>
      </c>
    </row>
    <row r="3323" spans="1:3" ht="15">
      <c r="A3323">
        <v>3317</v>
      </c>
      <c r="B3323" t="str">
        <f>"00586312"</f>
        <v>00586312</v>
      </c>
      <c r="C3323" t="s">
        <v>6</v>
      </c>
    </row>
    <row r="3324" spans="1:3" ht="15">
      <c r="A3324">
        <v>3318</v>
      </c>
      <c r="B3324" t="str">
        <f>"201504004714"</f>
        <v>201504004714</v>
      </c>
      <c r="C3324" t="s">
        <v>6</v>
      </c>
    </row>
    <row r="3325" spans="1:3" ht="15">
      <c r="A3325">
        <v>3319</v>
      </c>
      <c r="B3325" t="str">
        <f>"00049599"</f>
        <v>00049599</v>
      </c>
      <c r="C3325" t="s">
        <v>6</v>
      </c>
    </row>
    <row r="3326" spans="1:3" ht="15">
      <c r="A3326">
        <v>3320</v>
      </c>
      <c r="B3326" t="str">
        <f>"00653867"</f>
        <v>00653867</v>
      </c>
      <c r="C3326" t="s">
        <v>9</v>
      </c>
    </row>
    <row r="3327" spans="1:3" ht="15">
      <c r="A3327">
        <v>3321</v>
      </c>
      <c r="B3327" t="str">
        <f>"00059255"</f>
        <v>00059255</v>
      </c>
      <c r="C3327" t="s">
        <v>6</v>
      </c>
    </row>
    <row r="3328" spans="1:3" ht="15">
      <c r="A3328">
        <v>3322</v>
      </c>
      <c r="B3328" t="str">
        <f>"00530112"</f>
        <v>00530112</v>
      </c>
      <c r="C3328" t="s">
        <v>6</v>
      </c>
    </row>
    <row r="3329" spans="1:3" ht="15">
      <c r="A3329">
        <v>3323</v>
      </c>
      <c r="B3329" t="str">
        <f>"00683517"</f>
        <v>00683517</v>
      </c>
      <c r="C3329" t="s">
        <v>6</v>
      </c>
    </row>
    <row r="3330" spans="1:3" ht="15">
      <c r="A3330">
        <v>3324</v>
      </c>
      <c r="B3330" t="str">
        <f>"00601209"</f>
        <v>00601209</v>
      </c>
      <c r="C3330" t="s">
        <v>6</v>
      </c>
    </row>
    <row r="3331" spans="1:3" ht="15">
      <c r="A3331">
        <v>3325</v>
      </c>
      <c r="B3331" t="str">
        <f>"00859426"</f>
        <v>00859426</v>
      </c>
      <c r="C3331" t="s">
        <v>7</v>
      </c>
    </row>
    <row r="3332" spans="1:3" ht="15">
      <c r="A3332">
        <v>3326</v>
      </c>
      <c r="B3332" t="str">
        <f>"00641051"</f>
        <v>00641051</v>
      </c>
      <c r="C3332" t="s">
        <v>7</v>
      </c>
    </row>
    <row r="3333" spans="1:3" ht="15">
      <c r="A3333">
        <v>3327</v>
      </c>
      <c r="B3333" t="str">
        <f>"00157549"</f>
        <v>00157549</v>
      </c>
      <c r="C3333" t="s">
        <v>6</v>
      </c>
    </row>
    <row r="3334" spans="1:3" ht="15">
      <c r="A3334">
        <v>3328</v>
      </c>
      <c r="B3334" t="str">
        <f>"00433078"</f>
        <v>00433078</v>
      </c>
      <c r="C3334" t="s">
        <v>6</v>
      </c>
    </row>
    <row r="3335" spans="1:3" ht="15">
      <c r="A3335">
        <v>3329</v>
      </c>
      <c r="B3335" t="str">
        <f>"00047447"</f>
        <v>00047447</v>
      </c>
      <c r="C3335" t="s">
        <v>6</v>
      </c>
    </row>
    <row r="3336" spans="1:3" ht="15">
      <c r="A3336">
        <v>3330</v>
      </c>
      <c r="B3336" t="str">
        <f>"00593772"</f>
        <v>00593772</v>
      </c>
      <c r="C3336" t="s">
        <v>6</v>
      </c>
    </row>
    <row r="3337" spans="1:3" ht="15">
      <c r="A3337">
        <v>3331</v>
      </c>
      <c r="B3337" t="str">
        <f>"00571498"</f>
        <v>00571498</v>
      </c>
      <c r="C3337" t="s">
        <v>6</v>
      </c>
    </row>
    <row r="3338" spans="1:3" ht="15">
      <c r="A3338">
        <v>3332</v>
      </c>
      <c r="B3338" t="str">
        <f>"00500883"</f>
        <v>00500883</v>
      </c>
      <c r="C3338" t="s">
        <v>6</v>
      </c>
    </row>
    <row r="3339" spans="1:3" ht="15">
      <c r="A3339">
        <v>3333</v>
      </c>
      <c r="B3339" t="str">
        <f>"00759328"</f>
        <v>00759328</v>
      </c>
      <c r="C3339" t="s">
        <v>10</v>
      </c>
    </row>
    <row r="3340" spans="1:3" ht="15">
      <c r="A3340">
        <v>3334</v>
      </c>
      <c r="B3340" t="str">
        <f>"00563012"</f>
        <v>00563012</v>
      </c>
      <c r="C3340" t="s">
        <v>6</v>
      </c>
    </row>
    <row r="3341" spans="1:3" ht="15">
      <c r="A3341">
        <v>3335</v>
      </c>
      <c r="B3341" t="str">
        <f>"00748504"</f>
        <v>00748504</v>
      </c>
      <c r="C3341" t="s">
        <v>6</v>
      </c>
    </row>
    <row r="3342" spans="1:3" ht="15">
      <c r="A3342">
        <v>3336</v>
      </c>
      <c r="B3342" t="str">
        <f>"00577947"</f>
        <v>00577947</v>
      </c>
      <c r="C3342" t="s">
        <v>6</v>
      </c>
    </row>
    <row r="3343" spans="1:3" ht="15">
      <c r="A3343">
        <v>3337</v>
      </c>
      <c r="B3343" t="str">
        <f>"00583545"</f>
        <v>00583545</v>
      </c>
      <c r="C3343" t="s">
        <v>6</v>
      </c>
    </row>
    <row r="3344" spans="1:3" ht="15">
      <c r="A3344">
        <v>3338</v>
      </c>
      <c r="B3344" t="str">
        <f>"00860670"</f>
        <v>00860670</v>
      </c>
      <c r="C3344" t="s">
        <v>6</v>
      </c>
    </row>
    <row r="3345" spans="1:3" ht="15">
      <c r="A3345">
        <v>3339</v>
      </c>
      <c r="B3345" t="str">
        <f>"00548537"</f>
        <v>00548537</v>
      </c>
      <c r="C3345" t="s">
        <v>9</v>
      </c>
    </row>
    <row r="3346" spans="1:3" ht="15">
      <c r="A3346">
        <v>3340</v>
      </c>
      <c r="B3346" t="str">
        <f>"00861279"</f>
        <v>00861279</v>
      </c>
      <c r="C3346" t="s">
        <v>9</v>
      </c>
    </row>
    <row r="3347" spans="1:3" ht="15">
      <c r="A3347">
        <v>3341</v>
      </c>
      <c r="B3347" t="str">
        <f>"00578293"</f>
        <v>00578293</v>
      </c>
      <c r="C3347" t="s">
        <v>6</v>
      </c>
    </row>
    <row r="3348" spans="1:3" ht="15">
      <c r="A3348">
        <v>3342</v>
      </c>
      <c r="B3348" t="str">
        <f>"00865105"</f>
        <v>00865105</v>
      </c>
      <c r="C3348" t="s">
        <v>6</v>
      </c>
    </row>
    <row r="3349" spans="1:3" ht="15">
      <c r="A3349">
        <v>3343</v>
      </c>
      <c r="B3349" t="str">
        <f>"00860311"</f>
        <v>00860311</v>
      </c>
      <c r="C3349" t="s">
        <v>6</v>
      </c>
    </row>
    <row r="3350" spans="1:3" ht="15">
      <c r="A3350">
        <v>3344</v>
      </c>
      <c r="B3350" t="str">
        <f>"00569156"</f>
        <v>00569156</v>
      </c>
      <c r="C3350" t="s">
        <v>6</v>
      </c>
    </row>
    <row r="3351" spans="1:3" ht="15">
      <c r="A3351">
        <v>3345</v>
      </c>
      <c r="B3351" t="str">
        <f>"00119341"</f>
        <v>00119341</v>
      </c>
      <c r="C3351" t="s">
        <v>6</v>
      </c>
    </row>
    <row r="3352" spans="1:3" ht="15">
      <c r="A3352">
        <v>3346</v>
      </c>
      <c r="B3352" t="str">
        <f>"00131894"</f>
        <v>00131894</v>
      </c>
      <c r="C3352" t="s">
        <v>6</v>
      </c>
    </row>
    <row r="3353" spans="1:3" ht="15">
      <c r="A3353">
        <v>3347</v>
      </c>
      <c r="B3353" t="str">
        <f>"00579381"</f>
        <v>00579381</v>
      </c>
      <c r="C3353" t="s">
        <v>6</v>
      </c>
    </row>
    <row r="3354" spans="1:3" ht="15">
      <c r="A3354">
        <v>3348</v>
      </c>
      <c r="B3354" t="str">
        <f>"00862398"</f>
        <v>00862398</v>
      </c>
      <c r="C3354" t="s">
        <v>6</v>
      </c>
    </row>
    <row r="3355" spans="1:3" ht="15">
      <c r="A3355">
        <v>3349</v>
      </c>
      <c r="B3355" t="str">
        <f>"00757484"</f>
        <v>00757484</v>
      </c>
      <c r="C3355" t="s">
        <v>9</v>
      </c>
    </row>
    <row r="3356" spans="1:3" ht="15">
      <c r="A3356">
        <v>3350</v>
      </c>
      <c r="B3356" t="str">
        <f>"00831874"</f>
        <v>00831874</v>
      </c>
      <c r="C3356" t="s">
        <v>6</v>
      </c>
    </row>
    <row r="3357" spans="1:3" ht="15">
      <c r="A3357">
        <v>3351</v>
      </c>
      <c r="B3357" t="str">
        <f>"00683182"</f>
        <v>00683182</v>
      </c>
      <c r="C3357" t="s">
        <v>6</v>
      </c>
    </row>
    <row r="3358" spans="1:3" ht="15">
      <c r="A3358">
        <v>3352</v>
      </c>
      <c r="B3358" t="str">
        <f>"00017936"</f>
        <v>00017936</v>
      </c>
      <c r="C3358" t="s">
        <v>6</v>
      </c>
    </row>
    <row r="3359" spans="1:3" ht="15">
      <c r="A3359">
        <v>3353</v>
      </c>
      <c r="B3359" t="str">
        <f>"00864430"</f>
        <v>00864430</v>
      </c>
      <c r="C3359" t="s">
        <v>6</v>
      </c>
    </row>
    <row r="3360" spans="1:3" ht="15">
      <c r="A3360">
        <v>3354</v>
      </c>
      <c r="B3360" t="str">
        <f>"201102000211"</f>
        <v>201102000211</v>
      </c>
      <c r="C3360" t="s">
        <v>15</v>
      </c>
    </row>
    <row r="3361" spans="1:3" ht="15">
      <c r="A3361">
        <v>3355</v>
      </c>
      <c r="B3361" t="str">
        <f>"00864823"</f>
        <v>00864823</v>
      </c>
      <c r="C3361" t="s">
        <v>6</v>
      </c>
    </row>
    <row r="3362" spans="1:3" ht="15">
      <c r="A3362">
        <v>3356</v>
      </c>
      <c r="B3362" t="str">
        <f>"00549601"</f>
        <v>00549601</v>
      </c>
      <c r="C3362" t="s">
        <v>6</v>
      </c>
    </row>
    <row r="3363" spans="1:3" ht="15">
      <c r="A3363">
        <v>3357</v>
      </c>
      <c r="B3363" t="str">
        <f>"201511041943"</f>
        <v>201511041943</v>
      </c>
      <c r="C3363" t="s">
        <v>6</v>
      </c>
    </row>
    <row r="3364" spans="1:3" ht="15">
      <c r="A3364">
        <v>3358</v>
      </c>
      <c r="B3364" t="str">
        <f>"00130358"</f>
        <v>00130358</v>
      </c>
      <c r="C3364" t="s">
        <v>6</v>
      </c>
    </row>
    <row r="3365" spans="1:3" ht="15">
      <c r="A3365">
        <v>3359</v>
      </c>
      <c r="B3365" t="str">
        <f>"00469663"</f>
        <v>00469663</v>
      </c>
      <c r="C3365" t="s">
        <v>10</v>
      </c>
    </row>
    <row r="3366" spans="1:3" ht="15">
      <c r="A3366">
        <v>3360</v>
      </c>
      <c r="B3366" t="str">
        <f>"00580432"</f>
        <v>00580432</v>
      </c>
      <c r="C3366" t="s">
        <v>6</v>
      </c>
    </row>
    <row r="3367" spans="1:3" ht="15">
      <c r="A3367">
        <v>3361</v>
      </c>
      <c r="B3367" t="str">
        <f>"00627070"</f>
        <v>00627070</v>
      </c>
      <c r="C3367" t="s">
        <v>6</v>
      </c>
    </row>
    <row r="3368" spans="1:3" ht="15">
      <c r="A3368">
        <v>3362</v>
      </c>
      <c r="B3368" t="str">
        <f>"00426070"</f>
        <v>00426070</v>
      </c>
      <c r="C3368" t="s">
        <v>6</v>
      </c>
    </row>
    <row r="3369" spans="1:3" ht="15">
      <c r="A3369">
        <v>3363</v>
      </c>
      <c r="B3369" t="str">
        <f>"00490852"</f>
        <v>00490852</v>
      </c>
      <c r="C3369" t="s">
        <v>7</v>
      </c>
    </row>
    <row r="3370" spans="1:3" ht="15">
      <c r="A3370">
        <v>3364</v>
      </c>
      <c r="B3370" t="str">
        <f>"00865393"</f>
        <v>00865393</v>
      </c>
      <c r="C3370" t="s">
        <v>7</v>
      </c>
    </row>
    <row r="3371" spans="1:3" ht="15">
      <c r="A3371">
        <v>3365</v>
      </c>
      <c r="B3371" t="str">
        <f>"00859890"</f>
        <v>00859890</v>
      </c>
      <c r="C3371" t="s">
        <v>8</v>
      </c>
    </row>
    <row r="3372" spans="1:3" ht="15">
      <c r="A3372">
        <v>3366</v>
      </c>
      <c r="B3372" t="str">
        <f>"00605938"</f>
        <v>00605938</v>
      </c>
      <c r="C3372" t="s">
        <v>6</v>
      </c>
    </row>
    <row r="3373" spans="1:3" ht="15">
      <c r="A3373">
        <v>3367</v>
      </c>
      <c r="B3373" t="str">
        <f>"00636341"</f>
        <v>00636341</v>
      </c>
      <c r="C3373" t="s">
        <v>6</v>
      </c>
    </row>
    <row r="3374" spans="1:3" ht="15">
      <c r="A3374">
        <v>3368</v>
      </c>
      <c r="B3374" t="str">
        <f>"00472801"</f>
        <v>00472801</v>
      </c>
      <c r="C3374" t="s">
        <v>6</v>
      </c>
    </row>
    <row r="3375" spans="1:3" ht="15">
      <c r="A3375">
        <v>3369</v>
      </c>
      <c r="B3375" t="str">
        <f>"00265862"</f>
        <v>00265862</v>
      </c>
      <c r="C3375" t="s">
        <v>6</v>
      </c>
    </row>
    <row r="3376" spans="1:3" ht="15">
      <c r="A3376">
        <v>3370</v>
      </c>
      <c r="B3376" t="str">
        <f>"00193216"</f>
        <v>00193216</v>
      </c>
      <c r="C3376" t="s">
        <v>6</v>
      </c>
    </row>
    <row r="3377" spans="1:3" ht="15">
      <c r="A3377">
        <v>3371</v>
      </c>
      <c r="B3377" t="str">
        <f>"00647385"</f>
        <v>00647385</v>
      </c>
      <c r="C3377" t="s">
        <v>7</v>
      </c>
    </row>
    <row r="3378" spans="1:3" ht="15">
      <c r="A3378">
        <v>3372</v>
      </c>
      <c r="B3378" t="str">
        <f>"00629651"</f>
        <v>00629651</v>
      </c>
      <c r="C3378" t="s">
        <v>6</v>
      </c>
    </row>
    <row r="3379" spans="1:3" ht="15">
      <c r="A3379">
        <v>3373</v>
      </c>
      <c r="B3379" t="str">
        <f>"00863872"</f>
        <v>00863872</v>
      </c>
      <c r="C3379" t="s">
        <v>6</v>
      </c>
    </row>
    <row r="3380" spans="1:3" ht="15">
      <c r="A3380">
        <v>3374</v>
      </c>
      <c r="B3380" t="str">
        <f>"00103009"</f>
        <v>00103009</v>
      </c>
      <c r="C3380" t="s">
        <v>6</v>
      </c>
    </row>
    <row r="3381" spans="1:3" ht="15">
      <c r="A3381">
        <v>3375</v>
      </c>
      <c r="B3381" t="str">
        <f>"00639222"</f>
        <v>00639222</v>
      </c>
      <c r="C3381" t="s">
        <v>6</v>
      </c>
    </row>
    <row r="3382" spans="1:3" ht="15">
      <c r="A3382">
        <v>3376</v>
      </c>
      <c r="B3382" t="str">
        <f>"00586228"</f>
        <v>00586228</v>
      </c>
      <c r="C3382" t="s">
        <v>6</v>
      </c>
    </row>
    <row r="3383" spans="1:3" ht="15">
      <c r="A3383">
        <v>3377</v>
      </c>
      <c r="B3383" t="str">
        <f>"00620677"</f>
        <v>00620677</v>
      </c>
      <c r="C3383" t="s">
        <v>11</v>
      </c>
    </row>
    <row r="3384" spans="1:3" ht="15">
      <c r="A3384">
        <v>3378</v>
      </c>
      <c r="B3384" t="str">
        <f>"00018336"</f>
        <v>00018336</v>
      </c>
      <c r="C3384" t="s">
        <v>6</v>
      </c>
    </row>
    <row r="3385" spans="1:3" ht="15">
      <c r="A3385">
        <v>3379</v>
      </c>
      <c r="B3385" t="str">
        <f>"00496451"</f>
        <v>00496451</v>
      </c>
      <c r="C3385" t="s">
        <v>6</v>
      </c>
    </row>
    <row r="3386" spans="1:3" ht="15">
      <c r="A3386">
        <v>3380</v>
      </c>
      <c r="B3386" t="str">
        <f>"00864903"</f>
        <v>00864903</v>
      </c>
      <c r="C3386" t="s">
        <v>6</v>
      </c>
    </row>
    <row r="3387" spans="1:3" ht="15">
      <c r="A3387">
        <v>3381</v>
      </c>
      <c r="B3387" t="str">
        <f>"00569076"</f>
        <v>00569076</v>
      </c>
      <c r="C3387" t="s">
        <v>6</v>
      </c>
    </row>
    <row r="3388" spans="1:3" ht="15">
      <c r="A3388">
        <v>3382</v>
      </c>
      <c r="B3388" t="str">
        <f>"00584728"</f>
        <v>00584728</v>
      </c>
      <c r="C3388" t="s">
        <v>6</v>
      </c>
    </row>
    <row r="3389" spans="1:3" ht="15">
      <c r="A3389">
        <v>3383</v>
      </c>
      <c r="B3389" t="str">
        <f>"00458695"</f>
        <v>00458695</v>
      </c>
      <c r="C3389" t="s">
        <v>6</v>
      </c>
    </row>
    <row r="3390" spans="1:3" ht="15">
      <c r="A3390">
        <v>3384</v>
      </c>
      <c r="B3390" t="str">
        <f>"00856906"</f>
        <v>00856906</v>
      </c>
      <c r="C3390" t="s">
        <v>6</v>
      </c>
    </row>
    <row r="3391" spans="1:3" ht="15">
      <c r="A3391">
        <v>3385</v>
      </c>
      <c r="B3391" t="str">
        <f>"00587999"</f>
        <v>00587999</v>
      </c>
      <c r="C3391" t="s">
        <v>6</v>
      </c>
    </row>
    <row r="3392" spans="1:3" ht="15">
      <c r="A3392">
        <v>3386</v>
      </c>
      <c r="B3392" t="str">
        <f>"00592067"</f>
        <v>00592067</v>
      </c>
      <c r="C3392" t="s">
        <v>6</v>
      </c>
    </row>
    <row r="3393" spans="1:3" ht="15">
      <c r="A3393">
        <v>3387</v>
      </c>
      <c r="B3393" t="str">
        <f>"201412002950"</f>
        <v>201412002950</v>
      </c>
      <c r="C3393" t="s">
        <v>6</v>
      </c>
    </row>
    <row r="3394" spans="1:3" ht="15">
      <c r="A3394">
        <v>3388</v>
      </c>
      <c r="B3394" t="str">
        <f>"00529334"</f>
        <v>00529334</v>
      </c>
      <c r="C3394" t="s">
        <v>6</v>
      </c>
    </row>
    <row r="3395" spans="1:3" ht="15">
      <c r="A3395">
        <v>3389</v>
      </c>
      <c r="B3395" t="str">
        <f>"00595034"</f>
        <v>00595034</v>
      </c>
      <c r="C3395" t="s">
        <v>6</v>
      </c>
    </row>
    <row r="3396" spans="1:3" ht="15">
      <c r="A3396">
        <v>3390</v>
      </c>
      <c r="B3396" t="str">
        <f>"00616197"</f>
        <v>00616197</v>
      </c>
      <c r="C3396" t="s">
        <v>6</v>
      </c>
    </row>
    <row r="3397" spans="1:3" ht="15">
      <c r="A3397">
        <v>3391</v>
      </c>
      <c r="B3397" t="str">
        <f>"201507004655"</f>
        <v>201507004655</v>
      </c>
      <c r="C3397" t="s">
        <v>6</v>
      </c>
    </row>
    <row r="3398" spans="1:3" ht="15">
      <c r="A3398">
        <v>3392</v>
      </c>
      <c r="B3398" t="str">
        <f>"00589573"</f>
        <v>00589573</v>
      </c>
      <c r="C3398" t="s">
        <v>6</v>
      </c>
    </row>
    <row r="3399" spans="1:3" ht="15">
      <c r="A3399">
        <v>3393</v>
      </c>
      <c r="B3399" t="str">
        <f>"00860759"</f>
        <v>00860759</v>
      </c>
      <c r="C3399" t="s">
        <v>9</v>
      </c>
    </row>
    <row r="3400" spans="1:3" ht="15">
      <c r="A3400">
        <v>3394</v>
      </c>
      <c r="B3400" t="str">
        <f>"00864640"</f>
        <v>00864640</v>
      </c>
      <c r="C3400" t="s">
        <v>6</v>
      </c>
    </row>
    <row r="3401" spans="1:3" ht="15">
      <c r="A3401">
        <v>3395</v>
      </c>
      <c r="B3401" t="str">
        <f>"00591133"</f>
        <v>00591133</v>
      </c>
      <c r="C3401" t="s">
        <v>6</v>
      </c>
    </row>
    <row r="3402" spans="1:3" ht="15">
      <c r="A3402">
        <v>3396</v>
      </c>
      <c r="B3402" t="str">
        <f>"00127813"</f>
        <v>00127813</v>
      </c>
      <c r="C3402" t="s">
        <v>6</v>
      </c>
    </row>
    <row r="3403" spans="1:3" ht="15">
      <c r="A3403">
        <v>3397</v>
      </c>
      <c r="B3403" t="str">
        <f>"00230766"</f>
        <v>00230766</v>
      </c>
      <c r="C3403" t="s">
        <v>6</v>
      </c>
    </row>
    <row r="3404" spans="1:3" ht="15">
      <c r="A3404">
        <v>3398</v>
      </c>
      <c r="B3404" t="str">
        <f>"00525227"</f>
        <v>00525227</v>
      </c>
      <c r="C3404" t="s">
        <v>6</v>
      </c>
    </row>
    <row r="3405" spans="1:3" ht="15">
      <c r="A3405">
        <v>3399</v>
      </c>
      <c r="B3405" t="str">
        <f>"00619712"</f>
        <v>00619712</v>
      </c>
      <c r="C3405" t="s">
        <v>6</v>
      </c>
    </row>
    <row r="3406" spans="1:3" ht="15">
      <c r="A3406">
        <v>3400</v>
      </c>
      <c r="B3406" t="str">
        <f>"00572156"</f>
        <v>00572156</v>
      </c>
      <c r="C3406" t="s">
        <v>8</v>
      </c>
    </row>
    <row r="3407" spans="1:3" ht="15">
      <c r="A3407">
        <v>3401</v>
      </c>
      <c r="B3407" t="str">
        <f>"00440436"</f>
        <v>00440436</v>
      </c>
      <c r="C3407" t="s">
        <v>9</v>
      </c>
    </row>
    <row r="3408" spans="1:3" ht="15">
      <c r="A3408">
        <v>3402</v>
      </c>
      <c r="B3408" t="str">
        <f>"00853972"</f>
        <v>00853972</v>
      </c>
      <c r="C3408" t="s">
        <v>6</v>
      </c>
    </row>
    <row r="3409" spans="1:3" ht="15">
      <c r="A3409">
        <v>3403</v>
      </c>
      <c r="B3409" t="str">
        <f>"00571222"</f>
        <v>00571222</v>
      </c>
      <c r="C3409" t="s">
        <v>6</v>
      </c>
    </row>
    <row r="3410" spans="1:3" ht="15">
      <c r="A3410">
        <v>3404</v>
      </c>
      <c r="B3410" t="str">
        <f>"00567896"</f>
        <v>00567896</v>
      </c>
      <c r="C3410" t="s">
        <v>6</v>
      </c>
    </row>
    <row r="3411" spans="1:3" ht="15">
      <c r="A3411">
        <v>3405</v>
      </c>
      <c r="B3411" t="str">
        <f>"00592988"</f>
        <v>00592988</v>
      </c>
      <c r="C3411" t="s">
        <v>6</v>
      </c>
    </row>
    <row r="3412" spans="1:3" ht="15">
      <c r="A3412">
        <v>3406</v>
      </c>
      <c r="B3412" t="str">
        <f>"00864181"</f>
        <v>00864181</v>
      </c>
      <c r="C3412" t="s">
        <v>6</v>
      </c>
    </row>
    <row r="3413" spans="1:3" ht="15">
      <c r="A3413">
        <v>3407</v>
      </c>
      <c r="B3413" t="str">
        <f>"200809000596"</f>
        <v>200809000596</v>
      </c>
      <c r="C3413" t="s">
        <v>6</v>
      </c>
    </row>
    <row r="3414" spans="1:3" ht="15">
      <c r="A3414">
        <v>3408</v>
      </c>
      <c r="B3414" t="str">
        <f>"00855891"</f>
        <v>00855891</v>
      </c>
      <c r="C3414" t="s">
        <v>9</v>
      </c>
    </row>
    <row r="3415" spans="1:3" ht="15">
      <c r="A3415">
        <v>3409</v>
      </c>
      <c r="B3415" t="str">
        <f>"00565924"</f>
        <v>00565924</v>
      </c>
      <c r="C3415" t="s">
        <v>6</v>
      </c>
    </row>
    <row r="3416" spans="1:3" ht="15">
      <c r="A3416">
        <v>3410</v>
      </c>
      <c r="B3416" t="str">
        <f>"00854250"</f>
        <v>00854250</v>
      </c>
      <c r="C3416" t="s">
        <v>9</v>
      </c>
    </row>
    <row r="3417" spans="1:3" ht="15">
      <c r="A3417">
        <v>3411</v>
      </c>
      <c r="B3417" t="str">
        <f>"00498385"</f>
        <v>00498385</v>
      </c>
      <c r="C3417" t="s">
        <v>6</v>
      </c>
    </row>
    <row r="3418" spans="1:3" ht="15">
      <c r="A3418">
        <v>3412</v>
      </c>
      <c r="B3418" t="str">
        <f>"00604580"</f>
        <v>00604580</v>
      </c>
      <c r="C3418" t="s">
        <v>6</v>
      </c>
    </row>
    <row r="3419" spans="1:3" ht="15">
      <c r="A3419">
        <v>3413</v>
      </c>
      <c r="B3419" t="str">
        <f>"00528731"</f>
        <v>00528731</v>
      </c>
      <c r="C3419" t="s">
        <v>6</v>
      </c>
    </row>
    <row r="3420" spans="1:3" ht="15">
      <c r="A3420">
        <v>3414</v>
      </c>
      <c r="B3420" t="str">
        <f>"00628600"</f>
        <v>00628600</v>
      </c>
      <c r="C3420" t="s">
        <v>6</v>
      </c>
    </row>
    <row r="3421" spans="1:3" ht="15">
      <c r="A3421">
        <v>3415</v>
      </c>
      <c r="B3421" t="str">
        <f>"00584462"</f>
        <v>00584462</v>
      </c>
      <c r="C3421" t="s">
        <v>6</v>
      </c>
    </row>
    <row r="3422" spans="1:3" ht="15">
      <c r="A3422">
        <v>3416</v>
      </c>
      <c r="B3422" t="str">
        <f>"201411000725"</f>
        <v>201411000725</v>
      </c>
      <c r="C3422" t="s">
        <v>6</v>
      </c>
    </row>
    <row r="3423" spans="1:3" ht="15">
      <c r="A3423">
        <v>3417</v>
      </c>
      <c r="B3423" t="str">
        <f>"00865271"</f>
        <v>00865271</v>
      </c>
      <c r="C3423" t="s">
        <v>18</v>
      </c>
    </row>
    <row r="3424" spans="1:3" ht="15">
      <c r="A3424">
        <v>3418</v>
      </c>
      <c r="B3424" t="str">
        <f>"00236964"</f>
        <v>00236964</v>
      </c>
      <c r="C3424" t="s">
        <v>10</v>
      </c>
    </row>
    <row r="3425" spans="1:3" ht="15">
      <c r="A3425">
        <v>3419</v>
      </c>
      <c r="B3425" t="str">
        <f>"00254987"</f>
        <v>00254987</v>
      </c>
      <c r="C3425" t="s">
        <v>6</v>
      </c>
    </row>
    <row r="3426" spans="1:3" ht="15">
      <c r="A3426">
        <v>3420</v>
      </c>
      <c r="B3426" t="str">
        <f>"00402791"</f>
        <v>00402791</v>
      </c>
      <c r="C3426" t="s">
        <v>6</v>
      </c>
    </row>
    <row r="3427" spans="1:3" ht="15">
      <c r="A3427">
        <v>3421</v>
      </c>
      <c r="B3427" t="str">
        <f>"00863202"</f>
        <v>00863202</v>
      </c>
      <c r="C3427" t="s">
        <v>6</v>
      </c>
    </row>
    <row r="3428" spans="1:3" ht="15">
      <c r="A3428">
        <v>3422</v>
      </c>
      <c r="B3428" t="str">
        <f>"00576302"</f>
        <v>00576302</v>
      </c>
      <c r="C3428" t="s">
        <v>6</v>
      </c>
    </row>
    <row r="3429" spans="1:3" ht="15">
      <c r="A3429">
        <v>3423</v>
      </c>
      <c r="B3429" t="str">
        <f>"00616489"</f>
        <v>00616489</v>
      </c>
      <c r="C3429" t="s">
        <v>6</v>
      </c>
    </row>
    <row r="3430" spans="1:3" ht="15">
      <c r="A3430">
        <v>3424</v>
      </c>
      <c r="B3430" t="str">
        <f>"00814780"</f>
        <v>00814780</v>
      </c>
      <c r="C3430" t="s">
        <v>6</v>
      </c>
    </row>
    <row r="3431" spans="1:3" ht="15">
      <c r="A3431">
        <v>3425</v>
      </c>
      <c r="B3431" t="str">
        <f>"00861211"</f>
        <v>00861211</v>
      </c>
      <c r="C3431" t="s">
        <v>6</v>
      </c>
    </row>
    <row r="3432" spans="1:3" ht="15">
      <c r="A3432">
        <v>3426</v>
      </c>
      <c r="B3432" t="str">
        <f>"00568506"</f>
        <v>00568506</v>
      </c>
      <c r="C3432" t="s">
        <v>6</v>
      </c>
    </row>
    <row r="3433" spans="1:3" ht="15">
      <c r="A3433">
        <v>3427</v>
      </c>
      <c r="B3433" t="str">
        <f>"00498852"</f>
        <v>00498852</v>
      </c>
      <c r="C3433" t="s">
        <v>6</v>
      </c>
    </row>
    <row r="3434" spans="1:3" ht="15">
      <c r="A3434">
        <v>3428</v>
      </c>
      <c r="B3434" t="str">
        <f>"00111238"</f>
        <v>00111238</v>
      </c>
      <c r="C3434" t="s">
        <v>6</v>
      </c>
    </row>
    <row r="3435" spans="1:3" ht="15">
      <c r="A3435">
        <v>3429</v>
      </c>
      <c r="B3435" t="str">
        <f>"00620848"</f>
        <v>00620848</v>
      </c>
      <c r="C3435" t="s">
        <v>6</v>
      </c>
    </row>
    <row r="3436" spans="1:3" ht="15">
      <c r="A3436">
        <v>3430</v>
      </c>
      <c r="B3436" t="str">
        <f>"00453613"</f>
        <v>00453613</v>
      </c>
      <c r="C3436" t="s">
        <v>6</v>
      </c>
    </row>
    <row r="3437" spans="1:3" ht="15">
      <c r="A3437">
        <v>3431</v>
      </c>
      <c r="B3437" t="str">
        <f>"201511040863"</f>
        <v>201511040863</v>
      </c>
      <c r="C3437" t="s">
        <v>6</v>
      </c>
    </row>
    <row r="3438" spans="1:3" ht="15">
      <c r="A3438">
        <v>3432</v>
      </c>
      <c r="B3438" t="str">
        <f>"00581178"</f>
        <v>00581178</v>
      </c>
      <c r="C3438" t="s">
        <v>6</v>
      </c>
    </row>
    <row r="3439" spans="1:3" ht="15">
      <c r="A3439">
        <v>3433</v>
      </c>
      <c r="B3439" t="str">
        <f>"00498184"</f>
        <v>00498184</v>
      </c>
      <c r="C3439" t="s">
        <v>6</v>
      </c>
    </row>
    <row r="3440" spans="1:3" ht="15">
      <c r="A3440">
        <v>3434</v>
      </c>
      <c r="B3440" t="str">
        <f>"00863062"</f>
        <v>00863062</v>
      </c>
      <c r="C3440" t="s">
        <v>15</v>
      </c>
    </row>
    <row r="3441" spans="1:3" ht="15">
      <c r="A3441">
        <v>3435</v>
      </c>
      <c r="B3441" t="str">
        <f>"00450898"</f>
        <v>00450898</v>
      </c>
      <c r="C3441" t="s">
        <v>9</v>
      </c>
    </row>
    <row r="3442" spans="1:3" ht="15">
      <c r="A3442">
        <v>3436</v>
      </c>
      <c r="B3442" t="str">
        <f>"00644844"</f>
        <v>00644844</v>
      </c>
      <c r="C3442" t="s">
        <v>6</v>
      </c>
    </row>
    <row r="3443" spans="1:3" ht="15">
      <c r="A3443">
        <v>3437</v>
      </c>
      <c r="B3443" t="str">
        <f>"00621335"</f>
        <v>00621335</v>
      </c>
      <c r="C3443" t="s">
        <v>6</v>
      </c>
    </row>
    <row r="3444" spans="1:3" ht="15">
      <c r="A3444">
        <v>3438</v>
      </c>
      <c r="B3444" t="str">
        <f>"00592151"</f>
        <v>00592151</v>
      </c>
      <c r="C3444" t="s">
        <v>9</v>
      </c>
    </row>
    <row r="3445" spans="1:3" ht="15">
      <c r="A3445">
        <v>3439</v>
      </c>
      <c r="B3445" t="str">
        <f>"00134656"</f>
        <v>00134656</v>
      </c>
      <c r="C3445" t="s">
        <v>6</v>
      </c>
    </row>
    <row r="3446" spans="1:3" ht="15">
      <c r="A3446">
        <v>3440</v>
      </c>
      <c r="B3446" t="str">
        <f>"00620783"</f>
        <v>00620783</v>
      </c>
      <c r="C3446" t="s">
        <v>6</v>
      </c>
    </row>
    <row r="3447" spans="1:3" ht="15">
      <c r="A3447">
        <v>3441</v>
      </c>
      <c r="B3447" t="str">
        <f>"00487276"</f>
        <v>00487276</v>
      </c>
      <c r="C3447" t="s">
        <v>6</v>
      </c>
    </row>
    <row r="3448" spans="1:3" ht="15">
      <c r="A3448">
        <v>3442</v>
      </c>
      <c r="B3448" t="str">
        <f>"00862397"</f>
        <v>00862397</v>
      </c>
      <c r="C3448" t="s">
        <v>15</v>
      </c>
    </row>
    <row r="3449" spans="1:3" ht="15">
      <c r="A3449">
        <v>3443</v>
      </c>
      <c r="B3449" t="str">
        <f>"00083984"</f>
        <v>00083984</v>
      </c>
      <c r="C3449" t="s">
        <v>6</v>
      </c>
    </row>
    <row r="3450" spans="1:3" ht="15">
      <c r="A3450">
        <v>3444</v>
      </c>
      <c r="B3450" t="str">
        <f>"00865308"</f>
        <v>00865308</v>
      </c>
      <c r="C3450" t="s">
        <v>9</v>
      </c>
    </row>
    <row r="3451" spans="1:3" ht="15">
      <c r="A3451">
        <v>3445</v>
      </c>
      <c r="B3451" t="str">
        <f>"00436331"</f>
        <v>00436331</v>
      </c>
      <c r="C3451" t="s">
        <v>10</v>
      </c>
    </row>
    <row r="3452" spans="1:3" ht="15">
      <c r="A3452">
        <v>3446</v>
      </c>
      <c r="B3452" t="str">
        <f>"00863225"</f>
        <v>00863225</v>
      </c>
      <c r="C3452" t="s">
        <v>6</v>
      </c>
    </row>
    <row r="3453" spans="1:3" ht="15">
      <c r="A3453">
        <v>3447</v>
      </c>
      <c r="B3453" t="str">
        <f>"00857593"</f>
        <v>00857593</v>
      </c>
      <c r="C3453" t="s">
        <v>18</v>
      </c>
    </row>
    <row r="3454" spans="1:3" ht="15">
      <c r="A3454">
        <v>3448</v>
      </c>
      <c r="B3454" t="str">
        <f>"00620343"</f>
        <v>00620343</v>
      </c>
      <c r="C3454" t="s">
        <v>6</v>
      </c>
    </row>
    <row r="3455" spans="1:3" ht="15">
      <c r="A3455">
        <v>3449</v>
      </c>
      <c r="B3455" t="str">
        <f>"00578597"</f>
        <v>00578597</v>
      </c>
      <c r="C3455" t="s">
        <v>6</v>
      </c>
    </row>
    <row r="3456" spans="1:3" ht="15">
      <c r="A3456">
        <v>3450</v>
      </c>
      <c r="B3456" t="str">
        <f>"00504733"</f>
        <v>00504733</v>
      </c>
      <c r="C3456" t="s">
        <v>6</v>
      </c>
    </row>
    <row r="3457" spans="1:3" ht="15">
      <c r="A3457">
        <v>3451</v>
      </c>
      <c r="B3457" t="str">
        <f>"00449100"</f>
        <v>00449100</v>
      </c>
      <c r="C3457" t="s">
        <v>6</v>
      </c>
    </row>
    <row r="3458" spans="1:3" ht="15">
      <c r="A3458">
        <v>3452</v>
      </c>
      <c r="B3458" t="str">
        <f>"00585749"</f>
        <v>00585749</v>
      </c>
      <c r="C3458" t="s">
        <v>6</v>
      </c>
    </row>
    <row r="3459" spans="1:3" ht="15">
      <c r="A3459">
        <v>3453</v>
      </c>
      <c r="B3459" t="str">
        <f>"00617185"</f>
        <v>00617185</v>
      </c>
      <c r="C3459" t="s">
        <v>6</v>
      </c>
    </row>
    <row r="3460" spans="1:3" ht="15">
      <c r="A3460">
        <v>3454</v>
      </c>
      <c r="B3460" t="str">
        <f>"200806000519"</f>
        <v>200806000519</v>
      </c>
      <c r="C3460" t="s">
        <v>6</v>
      </c>
    </row>
    <row r="3461" spans="1:3" ht="15">
      <c r="A3461">
        <v>3455</v>
      </c>
      <c r="B3461" t="str">
        <f>"00591271"</f>
        <v>00591271</v>
      </c>
      <c r="C3461" t="s">
        <v>6</v>
      </c>
    </row>
    <row r="3462" spans="1:3" ht="15">
      <c r="A3462">
        <v>3456</v>
      </c>
      <c r="B3462" t="str">
        <f>"00120109"</f>
        <v>00120109</v>
      </c>
      <c r="C3462" t="s">
        <v>6</v>
      </c>
    </row>
    <row r="3463" spans="1:3" ht="15">
      <c r="A3463">
        <v>3457</v>
      </c>
      <c r="B3463" t="str">
        <f>"00613201"</f>
        <v>00613201</v>
      </c>
      <c r="C3463" t="s">
        <v>6</v>
      </c>
    </row>
    <row r="3464" spans="1:3" ht="15">
      <c r="A3464">
        <v>3458</v>
      </c>
      <c r="B3464" t="str">
        <f>"00853853"</f>
        <v>00853853</v>
      </c>
      <c r="C3464" t="s">
        <v>8</v>
      </c>
    </row>
    <row r="3465" spans="1:3" ht="15">
      <c r="A3465">
        <v>3459</v>
      </c>
      <c r="B3465" t="str">
        <f>"00854874"</f>
        <v>00854874</v>
      </c>
      <c r="C3465" t="s">
        <v>6</v>
      </c>
    </row>
    <row r="3466" spans="1:3" ht="15">
      <c r="A3466">
        <v>3460</v>
      </c>
      <c r="B3466" t="str">
        <f>"00611969"</f>
        <v>00611969</v>
      </c>
      <c r="C3466" t="s">
        <v>6</v>
      </c>
    </row>
    <row r="3467" spans="1:3" ht="15">
      <c r="A3467">
        <v>3461</v>
      </c>
      <c r="B3467" t="str">
        <f>"00631560"</f>
        <v>00631560</v>
      </c>
      <c r="C3467" t="s">
        <v>15</v>
      </c>
    </row>
    <row r="3468" spans="1:3" ht="15">
      <c r="A3468">
        <v>3462</v>
      </c>
      <c r="B3468" t="str">
        <f>"00864893"</f>
        <v>00864893</v>
      </c>
      <c r="C3468" t="s">
        <v>6</v>
      </c>
    </row>
    <row r="3469" spans="1:3" ht="15">
      <c r="A3469">
        <v>3463</v>
      </c>
      <c r="B3469" t="str">
        <f>"00572797"</f>
        <v>00572797</v>
      </c>
      <c r="C3469" t="s">
        <v>6</v>
      </c>
    </row>
    <row r="3470" spans="1:3" ht="15">
      <c r="A3470">
        <v>3464</v>
      </c>
      <c r="B3470" t="str">
        <f>"00563701"</f>
        <v>00563701</v>
      </c>
      <c r="C3470" t="s">
        <v>6</v>
      </c>
    </row>
    <row r="3471" spans="1:3" ht="15">
      <c r="A3471">
        <v>3465</v>
      </c>
      <c r="B3471" t="str">
        <f>"00122689"</f>
        <v>00122689</v>
      </c>
      <c r="C3471" t="s">
        <v>6</v>
      </c>
    </row>
    <row r="3472" spans="1:3" ht="15">
      <c r="A3472">
        <v>3466</v>
      </c>
      <c r="B3472" t="str">
        <f>"00588414"</f>
        <v>00588414</v>
      </c>
      <c r="C3472" t="s">
        <v>6</v>
      </c>
    </row>
    <row r="3473" spans="1:3" ht="15">
      <c r="A3473">
        <v>3467</v>
      </c>
      <c r="B3473" t="str">
        <f>"00629206"</f>
        <v>00629206</v>
      </c>
      <c r="C3473" t="s">
        <v>6</v>
      </c>
    </row>
    <row r="3474" spans="1:3" ht="15">
      <c r="A3474">
        <v>3468</v>
      </c>
      <c r="B3474" t="str">
        <f>"00116638"</f>
        <v>00116638</v>
      </c>
      <c r="C3474" t="s">
        <v>6</v>
      </c>
    </row>
    <row r="3475" spans="1:3" ht="15">
      <c r="A3475">
        <v>3469</v>
      </c>
      <c r="B3475" t="str">
        <f>"00813704"</f>
        <v>00813704</v>
      </c>
      <c r="C3475" t="s">
        <v>6</v>
      </c>
    </row>
    <row r="3476" spans="1:3" ht="15">
      <c r="A3476">
        <v>3470</v>
      </c>
      <c r="B3476" t="str">
        <f>"00606268"</f>
        <v>00606268</v>
      </c>
      <c r="C3476" t="s">
        <v>6</v>
      </c>
    </row>
    <row r="3477" spans="1:3" ht="15">
      <c r="A3477">
        <v>3471</v>
      </c>
      <c r="B3477" t="str">
        <f>"00616594"</f>
        <v>00616594</v>
      </c>
      <c r="C3477" t="s">
        <v>6</v>
      </c>
    </row>
    <row r="3478" spans="1:3" ht="15">
      <c r="A3478">
        <v>3472</v>
      </c>
      <c r="B3478" t="str">
        <f>"00811600"</f>
        <v>00811600</v>
      </c>
      <c r="C3478" t="s">
        <v>14</v>
      </c>
    </row>
    <row r="3479" spans="1:3" ht="15">
      <c r="A3479">
        <v>3473</v>
      </c>
      <c r="B3479" t="str">
        <f>"00580605"</f>
        <v>00580605</v>
      </c>
      <c r="C3479" t="s">
        <v>10</v>
      </c>
    </row>
    <row r="3480" spans="1:3" ht="15">
      <c r="A3480">
        <v>3474</v>
      </c>
      <c r="B3480" t="str">
        <f>"00615895"</f>
        <v>00615895</v>
      </c>
      <c r="C3480" t="s">
        <v>14</v>
      </c>
    </row>
    <row r="3481" spans="1:3" ht="15">
      <c r="A3481">
        <v>3475</v>
      </c>
      <c r="B3481" t="str">
        <f>"00864363"</f>
        <v>00864363</v>
      </c>
      <c r="C3481" t="s">
        <v>6</v>
      </c>
    </row>
    <row r="3482" spans="1:3" ht="15">
      <c r="A3482">
        <v>3476</v>
      </c>
      <c r="B3482" t="str">
        <f>"00128568"</f>
        <v>00128568</v>
      </c>
      <c r="C3482" t="s">
        <v>6</v>
      </c>
    </row>
    <row r="3483" spans="1:3" ht="15">
      <c r="A3483">
        <v>3477</v>
      </c>
      <c r="B3483" t="str">
        <f>"00862935"</f>
        <v>00862935</v>
      </c>
      <c r="C3483" t="s">
        <v>6</v>
      </c>
    </row>
    <row r="3484" spans="1:3" ht="15">
      <c r="A3484">
        <v>3478</v>
      </c>
      <c r="B3484" t="str">
        <f>"00607908"</f>
        <v>00607908</v>
      </c>
      <c r="C3484" t="s">
        <v>10</v>
      </c>
    </row>
    <row r="3485" spans="1:3" ht="15">
      <c r="A3485">
        <v>3479</v>
      </c>
      <c r="B3485" t="str">
        <f>"00781282"</f>
        <v>00781282</v>
      </c>
      <c r="C3485" t="s">
        <v>6</v>
      </c>
    </row>
    <row r="3486" spans="1:3" ht="15">
      <c r="A3486">
        <v>3480</v>
      </c>
      <c r="B3486" t="str">
        <f>"00528704"</f>
        <v>00528704</v>
      </c>
      <c r="C3486" t="s">
        <v>18</v>
      </c>
    </row>
    <row r="3487" spans="1:3" ht="15">
      <c r="A3487">
        <v>3481</v>
      </c>
      <c r="B3487" t="str">
        <f>"00583692"</f>
        <v>00583692</v>
      </c>
      <c r="C3487" t="s">
        <v>6</v>
      </c>
    </row>
    <row r="3488" spans="1:3" ht="15">
      <c r="A3488">
        <v>3482</v>
      </c>
      <c r="B3488" t="str">
        <f>"201003000035"</f>
        <v>201003000035</v>
      </c>
      <c r="C3488" t="s">
        <v>9</v>
      </c>
    </row>
    <row r="3489" spans="1:3" ht="15">
      <c r="A3489">
        <v>3483</v>
      </c>
      <c r="B3489" t="str">
        <f>"00861773"</f>
        <v>00861773</v>
      </c>
      <c r="C3489" t="s">
        <v>6</v>
      </c>
    </row>
    <row r="3490" spans="1:3" ht="15">
      <c r="A3490">
        <v>3484</v>
      </c>
      <c r="B3490" t="str">
        <f>"00119685"</f>
        <v>00119685</v>
      </c>
      <c r="C3490" t="s">
        <v>6</v>
      </c>
    </row>
    <row r="3491" spans="1:3" ht="15">
      <c r="A3491">
        <v>3485</v>
      </c>
      <c r="B3491" t="str">
        <f>"00642159"</f>
        <v>00642159</v>
      </c>
      <c r="C3491" t="s">
        <v>6</v>
      </c>
    </row>
    <row r="3492" spans="1:3" ht="15">
      <c r="A3492">
        <v>3486</v>
      </c>
      <c r="B3492" t="str">
        <f>"00859463"</f>
        <v>00859463</v>
      </c>
      <c r="C3492" t="s">
        <v>6</v>
      </c>
    </row>
    <row r="3493" spans="1:3" ht="15">
      <c r="A3493">
        <v>3487</v>
      </c>
      <c r="B3493" t="str">
        <f>"00861484"</f>
        <v>00861484</v>
      </c>
      <c r="C3493" t="s">
        <v>9</v>
      </c>
    </row>
    <row r="3494" spans="1:3" ht="15">
      <c r="A3494">
        <v>3488</v>
      </c>
      <c r="B3494" t="str">
        <f>"00630556"</f>
        <v>00630556</v>
      </c>
      <c r="C3494" t="s">
        <v>10</v>
      </c>
    </row>
    <row r="3495" spans="1:3" ht="15">
      <c r="A3495">
        <v>3489</v>
      </c>
      <c r="B3495" t="str">
        <f>"00629828"</f>
        <v>00629828</v>
      </c>
      <c r="C3495" t="s">
        <v>6</v>
      </c>
    </row>
    <row r="3496" spans="1:3" ht="15">
      <c r="A3496">
        <v>3490</v>
      </c>
      <c r="B3496" t="str">
        <f>"00026475"</f>
        <v>00026475</v>
      </c>
      <c r="C3496" t="s">
        <v>6</v>
      </c>
    </row>
    <row r="3497" spans="1:3" ht="15">
      <c r="A3497">
        <v>3491</v>
      </c>
      <c r="B3497" t="str">
        <f>"00531166"</f>
        <v>00531166</v>
      </c>
      <c r="C3497" t="s">
        <v>6</v>
      </c>
    </row>
    <row r="3498" spans="1:3" ht="15">
      <c r="A3498">
        <v>3492</v>
      </c>
      <c r="B3498" t="str">
        <f>"00606068"</f>
        <v>00606068</v>
      </c>
      <c r="C3498" t="s">
        <v>6</v>
      </c>
    </row>
    <row r="3499" spans="1:3" ht="15">
      <c r="A3499">
        <v>3493</v>
      </c>
      <c r="B3499" t="str">
        <f>"00605266"</f>
        <v>00605266</v>
      </c>
      <c r="C3499" t="s">
        <v>6</v>
      </c>
    </row>
    <row r="3500" spans="1:3" ht="15">
      <c r="A3500">
        <v>3494</v>
      </c>
      <c r="B3500" t="str">
        <f>"00589554"</f>
        <v>00589554</v>
      </c>
      <c r="C3500" t="s">
        <v>6</v>
      </c>
    </row>
    <row r="3501" spans="1:3" ht="15">
      <c r="A3501">
        <v>3495</v>
      </c>
      <c r="B3501" t="str">
        <f>"00597733"</f>
        <v>00597733</v>
      </c>
      <c r="C3501" t="s">
        <v>6</v>
      </c>
    </row>
    <row r="3502" spans="1:3" ht="15">
      <c r="A3502">
        <v>3496</v>
      </c>
      <c r="B3502" t="str">
        <f>"201603000030"</f>
        <v>201603000030</v>
      </c>
      <c r="C3502" t="s">
        <v>6</v>
      </c>
    </row>
    <row r="3503" spans="1:3" ht="15">
      <c r="A3503">
        <v>3497</v>
      </c>
      <c r="B3503" t="str">
        <f>"00122072"</f>
        <v>00122072</v>
      </c>
      <c r="C3503" t="s">
        <v>6</v>
      </c>
    </row>
    <row r="3504" spans="1:3" ht="15">
      <c r="A3504">
        <v>3498</v>
      </c>
      <c r="B3504" t="str">
        <f>"00744759"</f>
        <v>00744759</v>
      </c>
      <c r="C3504" t="s">
        <v>6</v>
      </c>
    </row>
    <row r="3505" spans="1:3" ht="15">
      <c r="A3505">
        <v>3499</v>
      </c>
      <c r="B3505" t="str">
        <f>"00576770"</f>
        <v>00576770</v>
      </c>
      <c r="C3505" t="s">
        <v>6</v>
      </c>
    </row>
    <row r="3506" spans="1:3" ht="15">
      <c r="A3506">
        <v>3500</v>
      </c>
      <c r="B3506" t="str">
        <f>"200712002851"</f>
        <v>200712002851</v>
      </c>
      <c r="C3506" t="s">
        <v>6</v>
      </c>
    </row>
    <row r="3507" spans="1:3" ht="15">
      <c r="A3507">
        <v>3501</v>
      </c>
      <c r="B3507" t="str">
        <f>"00528562"</f>
        <v>00528562</v>
      </c>
      <c r="C3507" t="s">
        <v>7</v>
      </c>
    </row>
    <row r="3508" spans="1:3" ht="15">
      <c r="A3508">
        <v>3502</v>
      </c>
      <c r="B3508" t="str">
        <f>"00566535"</f>
        <v>00566535</v>
      </c>
      <c r="C3508" t="s">
        <v>6</v>
      </c>
    </row>
    <row r="3509" spans="1:3" ht="15">
      <c r="A3509">
        <v>3503</v>
      </c>
      <c r="B3509" t="str">
        <f>"00858550"</f>
        <v>00858550</v>
      </c>
      <c r="C3509" t="s">
        <v>9</v>
      </c>
    </row>
    <row r="3510" spans="1:3" ht="15">
      <c r="A3510">
        <v>3504</v>
      </c>
      <c r="B3510" t="str">
        <f>"00631904"</f>
        <v>00631904</v>
      </c>
      <c r="C3510" t="s">
        <v>6</v>
      </c>
    </row>
    <row r="3511" spans="1:3" ht="15">
      <c r="A3511">
        <v>3505</v>
      </c>
      <c r="B3511" t="str">
        <f>"00569293"</f>
        <v>00569293</v>
      </c>
      <c r="C3511" t="s">
        <v>6</v>
      </c>
    </row>
    <row r="3512" spans="1:3" ht="15">
      <c r="A3512">
        <v>3506</v>
      </c>
      <c r="B3512" t="str">
        <f>"00603279"</f>
        <v>00603279</v>
      </c>
      <c r="C3512" t="s">
        <v>6</v>
      </c>
    </row>
    <row r="3513" spans="1:3" ht="15">
      <c r="A3513">
        <v>3507</v>
      </c>
      <c r="B3513" t="str">
        <f>"00855225"</f>
        <v>00855225</v>
      </c>
      <c r="C3513" t="s">
        <v>11</v>
      </c>
    </row>
    <row r="3514" spans="1:3" ht="15">
      <c r="A3514">
        <v>3508</v>
      </c>
      <c r="B3514" t="str">
        <f>"00577666"</f>
        <v>00577666</v>
      </c>
      <c r="C3514" t="s">
        <v>6</v>
      </c>
    </row>
    <row r="3515" spans="1:3" ht="15">
      <c r="A3515">
        <v>3509</v>
      </c>
      <c r="B3515" t="str">
        <f>"00223270"</f>
        <v>00223270</v>
      </c>
      <c r="C3515" t="s">
        <v>9</v>
      </c>
    </row>
    <row r="3516" spans="1:3" ht="15">
      <c r="A3516">
        <v>3510</v>
      </c>
      <c r="B3516" t="str">
        <f>"00615260"</f>
        <v>00615260</v>
      </c>
      <c r="C3516" t="s">
        <v>7</v>
      </c>
    </row>
    <row r="3517" spans="1:3" ht="15">
      <c r="A3517">
        <v>3511</v>
      </c>
      <c r="B3517" t="str">
        <f>"00662454"</f>
        <v>00662454</v>
      </c>
      <c r="C3517" t="s">
        <v>6</v>
      </c>
    </row>
    <row r="3518" spans="1:3" ht="15">
      <c r="A3518">
        <v>3512</v>
      </c>
      <c r="B3518" t="str">
        <f>"00613755"</f>
        <v>00613755</v>
      </c>
      <c r="C3518" t="s">
        <v>6</v>
      </c>
    </row>
    <row r="3519" spans="1:3" ht="15">
      <c r="A3519">
        <v>3513</v>
      </c>
      <c r="B3519" t="str">
        <f>"00562019"</f>
        <v>00562019</v>
      </c>
      <c r="C3519" t="s">
        <v>6</v>
      </c>
    </row>
    <row r="3520" spans="1:3" ht="15">
      <c r="A3520">
        <v>3514</v>
      </c>
      <c r="B3520" t="str">
        <f>"00858591"</f>
        <v>00858591</v>
      </c>
      <c r="C3520" t="s">
        <v>15</v>
      </c>
    </row>
    <row r="3521" spans="1:3" ht="15">
      <c r="A3521">
        <v>3515</v>
      </c>
      <c r="B3521" t="str">
        <f>"00606544"</f>
        <v>00606544</v>
      </c>
      <c r="C3521" t="s">
        <v>6</v>
      </c>
    </row>
    <row r="3522" spans="1:3" ht="15">
      <c r="A3522">
        <v>3516</v>
      </c>
      <c r="B3522" t="str">
        <f>"00490948"</f>
        <v>00490948</v>
      </c>
      <c r="C3522" t="s">
        <v>6</v>
      </c>
    </row>
    <row r="3523" spans="1:3" ht="15">
      <c r="A3523">
        <v>3517</v>
      </c>
      <c r="B3523" t="str">
        <f>"201512003003"</f>
        <v>201512003003</v>
      </c>
      <c r="C3523" t="s">
        <v>6</v>
      </c>
    </row>
    <row r="3524" spans="1:3" ht="15">
      <c r="A3524">
        <v>3518</v>
      </c>
      <c r="B3524" t="str">
        <f>"00568926"</f>
        <v>00568926</v>
      </c>
      <c r="C3524" t="s">
        <v>6</v>
      </c>
    </row>
    <row r="3525" spans="1:3" ht="15">
      <c r="A3525">
        <v>3519</v>
      </c>
      <c r="B3525" t="str">
        <f>"00579559"</f>
        <v>00579559</v>
      </c>
      <c r="C3525" t="s">
        <v>6</v>
      </c>
    </row>
    <row r="3526" spans="1:3" ht="15">
      <c r="A3526">
        <v>3520</v>
      </c>
      <c r="B3526" t="str">
        <f>"00864254"</f>
        <v>00864254</v>
      </c>
      <c r="C3526" t="s">
        <v>10</v>
      </c>
    </row>
    <row r="3527" spans="1:3" ht="15">
      <c r="A3527">
        <v>3521</v>
      </c>
      <c r="B3527" t="str">
        <f>"00301133"</f>
        <v>00301133</v>
      </c>
      <c r="C3527" t="s">
        <v>6</v>
      </c>
    </row>
    <row r="3528" spans="1:3" ht="15">
      <c r="A3528">
        <v>3522</v>
      </c>
      <c r="B3528" t="str">
        <f>"00599462"</f>
        <v>00599462</v>
      </c>
      <c r="C3528" t="s">
        <v>7</v>
      </c>
    </row>
    <row r="3529" spans="1:3" ht="15">
      <c r="A3529">
        <v>3523</v>
      </c>
      <c r="B3529" t="str">
        <f>"00186127"</f>
        <v>00186127</v>
      </c>
      <c r="C3529" t="s">
        <v>6</v>
      </c>
    </row>
    <row r="3530" spans="1:3" ht="15">
      <c r="A3530">
        <v>3524</v>
      </c>
      <c r="B3530" t="str">
        <f>"00858409"</f>
        <v>00858409</v>
      </c>
      <c r="C3530" t="s">
        <v>6</v>
      </c>
    </row>
    <row r="3531" spans="1:3" ht="15">
      <c r="A3531">
        <v>3525</v>
      </c>
      <c r="B3531" t="str">
        <f>"00507348"</f>
        <v>00507348</v>
      </c>
      <c r="C3531" t="s">
        <v>6</v>
      </c>
    </row>
    <row r="3532" spans="1:3" ht="15">
      <c r="A3532">
        <v>3526</v>
      </c>
      <c r="B3532" t="str">
        <f>"00542899"</f>
        <v>00542899</v>
      </c>
      <c r="C3532" t="s">
        <v>6</v>
      </c>
    </row>
    <row r="3533" spans="1:3" ht="15">
      <c r="A3533">
        <v>3527</v>
      </c>
      <c r="B3533" t="str">
        <f>"201402008390"</f>
        <v>201402008390</v>
      </c>
      <c r="C3533" t="s">
        <v>6</v>
      </c>
    </row>
    <row r="3534" spans="1:3" ht="15">
      <c r="A3534">
        <v>3528</v>
      </c>
      <c r="B3534" t="str">
        <f>"00558726"</f>
        <v>00558726</v>
      </c>
      <c r="C3534" t="s">
        <v>6</v>
      </c>
    </row>
    <row r="3535" spans="1:3" ht="15">
      <c r="A3535">
        <v>3529</v>
      </c>
      <c r="B3535" t="str">
        <f>"00602641"</f>
        <v>00602641</v>
      </c>
      <c r="C3535" t="s">
        <v>6</v>
      </c>
    </row>
    <row r="3536" spans="1:3" ht="15">
      <c r="A3536">
        <v>3530</v>
      </c>
      <c r="B3536" t="str">
        <f>"00770843"</f>
        <v>00770843</v>
      </c>
      <c r="C3536" t="s">
        <v>6</v>
      </c>
    </row>
    <row r="3537" spans="1:3" ht="15">
      <c r="A3537">
        <v>3531</v>
      </c>
      <c r="B3537" t="str">
        <f>"00028256"</f>
        <v>00028256</v>
      </c>
      <c r="C3537" t="s">
        <v>6</v>
      </c>
    </row>
    <row r="3538" spans="1:3" ht="15">
      <c r="A3538">
        <v>3532</v>
      </c>
      <c r="B3538" t="str">
        <f>"00864774"</f>
        <v>00864774</v>
      </c>
      <c r="C3538" t="s">
        <v>11</v>
      </c>
    </row>
    <row r="3539" spans="1:3" ht="15">
      <c r="A3539">
        <v>3533</v>
      </c>
      <c r="B3539" t="str">
        <f>"00561569"</f>
        <v>00561569</v>
      </c>
      <c r="C3539" t="s">
        <v>6</v>
      </c>
    </row>
    <row r="3540" spans="1:3" ht="15">
      <c r="A3540">
        <v>3534</v>
      </c>
      <c r="B3540" t="str">
        <f>"00502997"</f>
        <v>00502997</v>
      </c>
      <c r="C3540" t="s">
        <v>6</v>
      </c>
    </row>
    <row r="3541" spans="1:3" ht="15">
      <c r="A3541">
        <v>3535</v>
      </c>
      <c r="B3541" t="str">
        <f>"00594278"</f>
        <v>00594278</v>
      </c>
      <c r="C3541" t="s">
        <v>6</v>
      </c>
    </row>
    <row r="3542" spans="1:3" ht="15">
      <c r="A3542">
        <v>3536</v>
      </c>
      <c r="B3542" t="str">
        <f>"00607914"</f>
        <v>00607914</v>
      </c>
      <c r="C3542" t="s">
        <v>6</v>
      </c>
    </row>
    <row r="3543" spans="1:3" ht="15">
      <c r="A3543">
        <v>3537</v>
      </c>
      <c r="B3543" t="str">
        <f>"00004245"</f>
        <v>00004245</v>
      </c>
      <c r="C3543" t="s">
        <v>7</v>
      </c>
    </row>
    <row r="3544" spans="1:3" ht="15">
      <c r="A3544">
        <v>3538</v>
      </c>
      <c r="B3544" t="str">
        <f>"00864128"</f>
        <v>00864128</v>
      </c>
      <c r="C3544" t="s">
        <v>6</v>
      </c>
    </row>
    <row r="3545" spans="1:3" ht="15">
      <c r="A3545">
        <v>3539</v>
      </c>
      <c r="B3545" t="str">
        <f>"201511025175"</f>
        <v>201511025175</v>
      </c>
      <c r="C3545" t="s">
        <v>6</v>
      </c>
    </row>
    <row r="3546" spans="1:3" ht="15">
      <c r="A3546">
        <v>3540</v>
      </c>
      <c r="B3546" t="str">
        <f>"00856403"</f>
        <v>00856403</v>
      </c>
      <c r="C3546" t="s">
        <v>6</v>
      </c>
    </row>
    <row r="3547" spans="1:3" ht="15">
      <c r="A3547">
        <v>3541</v>
      </c>
      <c r="B3547" t="str">
        <f>"00863612"</f>
        <v>00863612</v>
      </c>
      <c r="C3547" t="s">
        <v>9</v>
      </c>
    </row>
    <row r="3548" spans="1:3" ht="15">
      <c r="A3548">
        <v>3542</v>
      </c>
      <c r="B3548" t="str">
        <f>"00864257"</f>
        <v>00864257</v>
      </c>
      <c r="C3548" t="s">
        <v>6</v>
      </c>
    </row>
    <row r="3549" spans="1:3" ht="15">
      <c r="A3549">
        <v>3543</v>
      </c>
      <c r="B3549" t="str">
        <f>"00124529"</f>
        <v>00124529</v>
      </c>
      <c r="C3549" t="s">
        <v>6</v>
      </c>
    </row>
    <row r="3550" spans="1:3" ht="15">
      <c r="A3550">
        <v>3544</v>
      </c>
      <c r="B3550" t="str">
        <f>"00466598"</f>
        <v>00466598</v>
      </c>
      <c r="C3550" t="s">
        <v>9</v>
      </c>
    </row>
    <row r="3551" spans="1:3" ht="15">
      <c r="A3551">
        <v>3545</v>
      </c>
      <c r="B3551" t="str">
        <f>"00212391"</f>
        <v>00212391</v>
      </c>
      <c r="C3551" t="s">
        <v>7</v>
      </c>
    </row>
    <row r="3552" spans="1:3" ht="15">
      <c r="A3552">
        <v>3546</v>
      </c>
      <c r="B3552" t="str">
        <f>"00578594"</f>
        <v>00578594</v>
      </c>
      <c r="C3552" t="s">
        <v>6</v>
      </c>
    </row>
    <row r="3553" spans="1:3" ht="15">
      <c r="A3553">
        <v>3547</v>
      </c>
      <c r="B3553" t="str">
        <f>"00859175"</f>
        <v>00859175</v>
      </c>
      <c r="C3553" t="s">
        <v>9</v>
      </c>
    </row>
    <row r="3554" spans="1:3" ht="15">
      <c r="A3554">
        <v>3548</v>
      </c>
      <c r="B3554" t="str">
        <f>"200801010134"</f>
        <v>200801010134</v>
      </c>
      <c r="C3554" t="s">
        <v>14</v>
      </c>
    </row>
    <row r="3555" spans="1:3" ht="15">
      <c r="A3555">
        <v>3549</v>
      </c>
      <c r="B3555" t="str">
        <f>"00590193"</f>
        <v>00590193</v>
      </c>
      <c r="C3555" t="s">
        <v>6</v>
      </c>
    </row>
    <row r="3556" spans="1:3" ht="15">
      <c r="A3556">
        <v>3550</v>
      </c>
      <c r="B3556" t="str">
        <f>"00573433"</f>
        <v>00573433</v>
      </c>
      <c r="C3556" t="s">
        <v>6</v>
      </c>
    </row>
    <row r="3557" spans="1:3" ht="15">
      <c r="A3557">
        <v>3551</v>
      </c>
      <c r="B3557" t="str">
        <f>"00520832"</f>
        <v>00520832</v>
      </c>
      <c r="C3557" t="s">
        <v>10</v>
      </c>
    </row>
    <row r="3558" spans="1:3" ht="15">
      <c r="A3558">
        <v>3552</v>
      </c>
      <c r="B3558" t="str">
        <f>"00768137"</f>
        <v>00768137</v>
      </c>
      <c r="C3558" t="s">
        <v>9</v>
      </c>
    </row>
    <row r="3559" spans="1:3" ht="15">
      <c r="A3559">
        <v>3553</v>
      </c>
      <c r="B3559" t="str">
        <f>"00561428"</f>
        <v>00561428</v>
      </c>
      <c r="C3559" t="s">
        <v>6</v>
      </c>
    </row>
    <row r="3560" spans="1:3" ht="15">
      <c r="A3560">
        <v>3554</v>
      </c>
      <c r="B3560" t="str">
        <f>"00860622"</f>
        <v>00860622</v>
      </c>
      <c r="C3560" t="s">
        <v>6</v>
      </c>
    </row>
    <row r="3561" spans="1:3" ht="15">
      <c r="A3561">
        <v>3555</v>
      </c>
      <c r="B3561" t="str">
        <f>"00799029"</f>
        <v>00799029</v>
      </c>
      <c r="C3561" t="s">
        <v>14</v>
      </c>
    </row>
    <row r="3562" spans="1:3" ht="15">
      <c r="A3562">
        <v>3556</v>
      </c>
      <c r="B3562" t="str">
        <f>"00622073"</f>
        <v>00622073</v>
      </c>
      <c r="C3562" t="s">
        <v>10</v>
      </c>
    </row>
    <row r="3563" spans="1:3" ht="15">
      <c r="A3563">
        <v>3557</v>
      </c>
      <c r="B3563" t="str">
        <f>"201512005204"</f>
        <v>201512005204</v>
      </c>
      <c r="C3563" t="s">
        <v>6</v>
      </c>
    </row>
    <row r="3564" spans="1:3" ht="15">
      <c r="A3564">
        <v>3558</v>
      </c>
      <c r="B3564" t="str">
        <f>"00864383"</f>
        <v>00864383</v>
      </c>
      <c r="C3564" t="s">
        <v>6</v>
      </c>
    </row>
    <row r="3565" spans="1:3" ht="15">
      <c r="A3565">
        <v>3559</v>
      </c>
      <c r="B3565" t="str">
        <f>"00529872"</f>
        <v>00529872</v>
      </c>
      <c r="C3565" t="s">
        <v>6</v>
      </c>
    </row>
    <row r="3566" spans="1:3" ht="15">
      <c r="A3566">
        <v>3560</v>
      </c>
      <c r="B3566" t="str">
        <f>"00234747"</f>
        <v>00234747</v>
      </c>
      <c r="C3566" t="s">
        <v>6</v>
      </c>
    </row>
    <row r="3567" spans="1:3" ht="15">
      <c r="A3567">
        <v>3561</v>
      </c>
      <c r="B3567" t="str">
        <f>"00573502"</f>
        <v>00573502</v>
      </c>
      <c r="C3567" t="s">
        <v>6</v>
      </c>
    </row>
    <row r="3568" spans="1:3" ht="15">
      <c r="A3568">
        <v>3562</v>
      </c>
      <c r="B3568" t="str">
        <f>"00570200"</f>
        <v>00570200</v>
      </c>
      <c r="C3568" t="s">
        <v>6</v>
      </c>
    </row>
    <row r="3569" spans="1:3" ht="15">
      <c r="A3569">
        <v>3563</v>
      </c>
      <c r="B3569" t="str">
        <f>"00852372"</f>
        <v>00852372</v>
      </c>
      <c r="C3569" t="s">
        <v>6</v>
      </c>
    </row>
    <row r="3570" spans="1:3" ht="15">
      <c r="A3570">
        <v>3564</v>
      </c>
      <c r="B3570" t="str">
        <f>"00619260"</f>
        <v>00619260</v>
      </c>
      <c r="C3570" t="s">
        <v>7</v>
      </c>
    </row>
    <row r="3571" spans="1:3" ht="15">
      <c r="A3571">
        <v>3565</v>
      </c>
      <c r="B3571" t="str">
        <f>"201510003668"</f>
        <v>201510003668</v>
      </c>
      <c r="C3571" t="s">
        <v>6</v>
      </c>
    </row>
    <row r="3572" spans="1:3" ht="15">
      <c r="A3572">
        <v>3566</v>
      </c>
      <c r="B3572" t="str">
        <f>"00584926"</f>
        <v>00584926</v>
      </c>
      <c r="C3572" t="s">
        <v>6</v>
      </c>
    </row>
    <row r="3573" spans="1:3" ht="15">
      <c r="A3573">
        <v>3567</v>
      </c>
      <c r="B3573" t="str">
        <f>"201502000190"</f>
        <v>201502000190</v>
      </c>
      <c r="C3573" t="s">
        <v>6</v>
      </c>
    </row>
    <row r="3574" spans="1:3" ht="15">
      <c r="A3574">
        <v>3568</v>
      </c>
      <c r="B3574" t="str">
        <f>"00858793"</f>
        <v>00858793</v>
      </c>
      <c r="C3574" t="s">
        <v>7</v>
      </c>
    </row>
    <row r="3575" spans="1:3" ht="15">
      <c r="A3575">
        <v>3569</v>
      </c>
      <c r="B3575" t="str">
        <f>"00573670"</f>
        <v>00573670</v>
      </c>
      <c r="C3575" t="s">
        <v>10</v>
      </c>
    </row>
    <row r="3576" spans="1:3" ht="15">
      <c r="A3576">
        <v>3570</v>
      </c>
      <c r="B3576" t="str">
        <f>"00650114"</f>
        <v>00650114</v>
      </c>
      <c r="C3576" t="s">
        <v>6</v>
      </c>
    </row>
    <row r="3577" spans="1:3" ht="15">
      <c r="A3577">
        <v>3571</v>
      </c>
      <c r="B3577" t="str">
        <f>"00247220"</f>
        <v>00247220</v>
      </c>
      <c r="C3577" t="s">
        <v>11</v>
      </c>
    </row>
    <row r="3578" spans="1:3" ht="15">
      <c r="A3578">
        <v>3572</v>
      </c>
      <c r="B3578" t="str">
        <f>"00601331"</f>
        <v>00601331</v>
      </c>
      <c r="C3578" t="s">
        <v>6</v>
      </c>
    </row>
    <row r="3579" spans="1:3" ht="15">
      <c r="A3579">
        <v>3573</v>
      </c>
      <c r="B3579" t="str">
        <f>"00586020"</f>
        <v>00586020</v>
      </c>
      <c r="C3579" t="s">
        <v>6</v>
      </c>
    </row>
    <row r="3580" spans="1:3" ht="15">
      <c r="A3580">
        <v>3574</v>
      </c>
      <c r="B3580" t="str">
        <f>"00854147"</f>
        <v>00854147</v>
      </c>
      <c r="C3580" t="s">
        <v>6</v>
      </c>
    </row>
    <row r="3581" spans="1:3" ht="15">
      <c r="A3581">
        <v>3575</v>
      </c>
      <c r="B3581" t="str">
        <f>"00607441"</f>
        <v>00607441</v>
      </c>
      <c r="C3581" t="s">
        <v>6</v>
      </c>
    </row>
    <row r="3582" spans="1:3" ht="15">
      <c r="A3582">
        <v>3576</v>
      </c>
      <c r="B3582" t="str">
        <f>"201410001370"</f>
        <v>201410001370</v>
      </c>
      <c r="C3582" t="s">
        <v>6</v>
      </c>
    </row>
    <row r="3583" spans="1:3" ht="15">
      <c r="A3583">
        <v>3577</v>
      </c>
      <c r="B3583" t="str">
        <f>"00792270"</f>
        <v>00792270</v>
      </c>
      <c r="C3583" t="s">
        <v>9</v>
      </c>
    </row>
    <row r="3584" spans="1:3" ht="15">
      <c r="A3584">
        <v>3578</v>
      </c>
      <c r="B3584" t="str">
        <f>"00644985"</f>
        <v>00644985</v>
      </c>
      <c r="C3584" t="s">
        <v>9</v>
      </c>
    </row>
    <row r="3585" spans="1:3" ht="15">
      <c r="A3585">
        <v>3579</v>
      </c>
      <c r="B3585" t="str">
        <f>"00650161"</f>
        <v>00650161</v>
      </c>
      <c r="C3585" t="s">
        <v>6</v>
      </c>
    </row>
    <row r="3586" spans="1:3" ht="15">
      <c r="A3586">
        <v>3580</v>
      </c>
      <c r="B3586" t="str">
        <f>"200802008100"</f>
        <v>200802008100</v>
      </c>
      <c r="C3586" t="s">
        <v>6</v>
      </c>
    </row>
    <row r="3587" spans="1:3" ht="15">
      <c r="A3587">
        <v>3581</v>
      </c>
      <c r="B3587" t="str">
        <f>"00238465"</f>
        <v>00238465</v>
      </c>
      <c r="C3587" t="s">
        <v>6</v>
      </c>
    </row>
    <row r="3588" spans="1:3" ht="15">
      <c r="A3588">
        <v>3582</v>
      </c>
      <c r="B3588" t="str">
        <f>"00804828"</f>
        <v>00804828</v>
      </c>
      <c r="C3588" t="s">
        <v>9</v>
      </c>
    </row>
    <row r="3589" spans="1:3" ht="15">
      <c r="A3589">
        <v>3583</v>
      </c>
      <c r="B3589" t="str">
        <f>"00102540"</f>
        <v>00102540</v>
      </c>
      <c r="C3589" t="s">
        <v>15</v>
      </c>
    </row>
    <row r="3590" spans="1:3" ht="15">
      <c r="A3590">
        <v>3584</v>
      </c>
      <c r="B3590" t="str">
        <f>"00556338"</f>
        <v>00556338</v>
      </c>
      <c r="C3590" t="s">
        <v>6</v>
      </c>
    </row>
    <row r="3591" spans="1:3" ht="15">
      <c r="A3591">
        <v>3585</v>
      </c>
      <c r="B3591" t="str">
        <f>"00233876"</f>
        <v>00233876</v>
      </c>
      <c r="C3591" t="s">
        <v>6</v>
      </c>
    </row>
    <row r="3592" spans="1:3" ht="15">
      <c r="A3592">
        <v>3586</v>
      </c>
      <c r="B3592" t="str">
        <f>"00579244"</f>
        <v>00579244</v>
      </c>
      <c r="C3592" t="s">
        <v>6</v>
      </c>
    </row>
    <row r="3593" spans="1:3" ht="15">
      <c r="A3593">
        <v>3587</v>
      </c>
      <c r="B3593" t="str">
        <f>"00465981"</f>
        <v>00465981</v>
      </c>
      <c r="C3593" t="s">
        <v>6</v>
      </c>
    </row>
    <row r="3594" spans="1:3" ht="15">
      <c r="A3594">
        <v>3588</v>
      </c>
      <c r="B3594" t="str">
        <f>"00155484"</f>
        <v>00155484</v>
      </c>
      <c r="C3594" t="s">
        <v>6</v>
      </c>
    </row>
    <row r="3595" spans="1:3" ht="15">
      <c r="A3595">
        <v>3589</v>
      </c>
      <c r="B3595" t="str">
        <f>"201412001651"</f>
        <v>201412001651</v>
      </c>
      <c r="C3595" t="s">
        <v>6</v>
      </c>
    </row>
    <row r="3596" spans="1:3" ht="15">
      <c r="A3596">
        <v>3590</v>
      </c>
      <c r="B3596" t="str">
        <f>"00863196"</f>
        <v>00863196</v>
      </c>
      <c r="C3596" t="s">
        <v>6</v>
      </c>
    </row>
    <row r="3597" spans="1:3" ht="15">
      <c r="A3597">
        <v>3591</v>
      </c>
      <c r="B3597" t="str">
        <f>"00860314"</f>
        <v>00860314</v>
      </c>
      <c r="C3597" t="s">
        <v>9</v>
      </c>
    </row>
    <row r="3598" spans="1:3" ht="15">
      <c r="A3598">
        <v>3592</v>
      </c>
      <c r="B3598" t="str">
        <f>"00612226"</f>
        <v>00612226</v>
      </c>
      <c r="C3598" t="s">
        <v>6</v>
      </c>
    </row>
    <row r="3599" spans="1:3" ht="15">
      <c r="A3599">
        <v>3593</v>
      </c>
      <c r="B3599" t="str">
        <f>"00856493"</f>
        <v>00856493</v>
      </c>
      <c r="C3599" t="s">
        <v>11</v>
      </c>
    </row>
    <row r="3600" spans="1:3" ht="15">
      <c r="A3600">
        <v>3594</v>
      </c>
      <c r="B3600" t="str">
        <f>"00498175"</f>
        <v>00498175</v>
      </c>
      <c r="C3600" t="s">
        <v>6</v>
      </c>
    </row>
    <row r="3601" spans="1:3" ht="15">
      <c r="A3601">
        <v>3595</v>
      </c>
      <c r="B3601" t="str">
        <f>"00564123"</f>
        <v>00564123</v>
      </c>
      <c r="C3601" t="s">
        <v>7</v>
      </c>
    </row>
    <row r="3602" spans="1:3" ht="15">
      <c r="A3602">
        <v>3596</v>
      </c>
      <c r="B3602" t="str">
        <f>"00612426"</f>
        <v>00612426</v>
      </c>
      <c r="C3602" t="s">
        <v>18</v>
      </c>
    </row>
    <row r="3603" spans="1:3" ht="15">
      <c r="A3603">
        <v>3597</v>
      </c>
      <c r="B3603" t="str">
        <f>"00529684"</f>
        <v>00529684</v>
      </c>
      <c r="C3603" t="s">
        <v>6</v>
      </c>
    </row>
    <row r="3604" spans="1:3" ht="15">
      <c r="A3604">
        <v>3598</v>
      </c>
      <c r="B3604" t="str">
        <f>"00187854"</f>
        <v>00187854</v>
      </c>
      <c r="C3604" t="s">
        <v>6</v>
      </c>
    </row>
    <row r="3605" spans="1:3" ht="15">
      <c r="A3605">
        <v>3599</v>
      </c>
      <c r="B3605" t="str">
        <f>"00863305"</f>
        <v>00863305</v>
      </c>
      <c r="C3605" t="s">
        <v>10</v>
      </c>
    </row>
    <row r="3606" spans="1:3" ht="15">
      <c r="A3606">
        <v>3600</v>
      </c>
      <c r="B3606" t="str">
        <f>"201410003035"</f>
        <v>201410003035</v>
      </c>
      <c r="C3606" t="s">
        <v>6</v>
      </c>
    </row>
    <row r="3607" spans="1:3" ht="15">
      <c r="A3607">
        <v>3601</v>
      </c>
      <c r="B3607" t="str">
        <f>"201406008098"</f>
        <v>201406008098</v>
      </c>
      <c r="C3607" t="s">
        <v>9</v>
      </c>
    </row>
    <row r="3608" spans="1:3" ht="15">
      <c r="A3608">
        <v>3602</v>
      </c>
      <c r="B3608" t="str">
        <f>"00848465"</f>
        <v>00848465</v>
      </c>
      <c r="C3608" t="s">
        <v>6</v>
      </c>
    </row>
    <row r="3609" spans="1:3" ht="15">
      <c r="A3609">
        <v>3603</v>
      </c>
      <c r="B3609" t="str">
        <f>"00861661"</f>
        <v>00861661</v>
      </c>
      <c r="C3609" t="s">
        <v>6</v>
      </c>
    </row>
    <row r="3610" spans="1:3" ht="15">
      <c r="A3610">
        <v>3604</v>
      </c>
      <c r="B3610" t="str">
        <f>"00572606"</f>
        <v>00572606</v>
      </c>
      <c r="C3610" t="s">
        <v>6</v>
      </c>
    </row>
    <row r="3611" spans="1:3" ht="15">
      <c r="A3611">
        <v>3605</v>
      </c>
      <c r="B3611" t="str">
        <f>"00864052"</f>
        <v>00864052</v>
      </c>
      <c r="C3611" t="s">
        <v>6</v>
      </c>
    </row>
    <row r="3612" spans="1:3" ht="15">
      <c r="A3612">
        <v>3606</v>
      </c>
      <c r="B3612" t="str">
        <f>"201412000975"</f>
        <v>201412000975</v>
      </c>
      <c r="C3612" t="s">
        <v>6</v>
      </c>
    </row>
    <row r="3613" spans="1:3" ht="15">
      <c r="A3613">
        <v>3607</v>
      </c>
      <c r="B3613" t="str">
        <f>"00561895"</f>
        <v>00561895</v>
      </c>
      <c r="C3613" t="s">
        <v>6</v>
      </c>
    </row>
    <row r="3614" spans="1:3" ht="15">
      <c r="A3614">
        <v>3608</v>
      </c>
      <c r="B3614" t="str">
        <f>"00521730"</f>
        <v>00521730</v>
      </c>
      <c r="C3614" t="s">
        <v>6</v>
      </c>
    </row>
    <row r="3615" spans="1:3" ht="15">
      <c r="A3615">
        <v>3609</v>
      </c>
      <c r="B3615" t="str">
        <f>"00857012"</f>
        <v>00857012</v>
      </c>
      <c r="C3615" t="s">
        <v>6</v>
      </c>
    </row>
    <row r="3616" spans="1:3" ht="15">
      <c r="A3616">
        <v>3610</v>
      </c>
      <c r="B3616" t="str">
        <f>"00500842"</f>
        <v>00500842</v>
      </c>
      <c r="C3616" t="s">
        <v>13</v>
      </c>
    </row>
    <row r="3617" spans="1:3" ht="15">
      <c r="A3617">
        <v>3611</v>
      </c>
      <c r="B3617" t="str">
        <f>"00861370"</f>
        <v>00861370</v>
      </c>
      <c r="C3617" t="s">
        <v>6</v>
      </c>
    </row>
    <row r="3618" spans="1:3" ht="15">
      <c r="A3618">
        <v>3612</v>
      </c>
      <c r="B3618" t="str">
        <f>"00636098"</f>
        <v>00636098</v>
      </c>
      <c r="C3618" t="s">
        <v>6</v>
      </c>
    </row>
    <row r="3619" spans="1:3" ht="15">
      <c r="A3619">
        <v>3613</v>
      </c>
      <c r="B3619" t="str">
        <f>"00863331"</f>
        <v>00863331</v>
      </c>
      <c r="C3619" t="s">
        <v>14</v>
      </c>
    </row>
    <row r="3620" spans="1:3" ht="15">
      <c r="A3620">
        <v>3614</v>
      </c>
      <c r="B3620" t="str">
        <f>"00597542"</f>
        <v>00597542</v>
      </c>
      <c r="C3620" t="s">
        <v>6</v>
      </c>
    </row>
    <row r="3621" spans="1:3" ht="15">
      <c r="A3621">
        <v>3615</v>
      </c>
      <c r="B3621" t="str">
        <f>"00822575"</f>
        <v>00822575</v>
      </c>
      <c r="C3621" t="s">
        <v>21</v>
      </c>
    </row>
    <row r="3622" spans="1:3" ht="15">
      <c r="A3622">
        <v>3616</v>
      </c>
      <c r="B3622" t="str">
        <f>"00630868"</f>
        <v>00630868</v>
      </c>
      <c r="C3622" t="s">
        <v>10</v>
      </c>
    </row>
    <row r="3623" spans="1:3" ht="15">
      <c r="A3623">
        <v>3617</v>
      </c>
      <c r="B3623" t="str">
        <f>"00790530"</f>
        <v>00790530</v>
      </c>
      <c r="C3623" t="s">
        <v>6</v>
      </c>
    </row>
    <row r="3624" spans="1:3" ht="15">
      <c r="A3624">
        <v>3618</v>
      </c>
      <c r="B3624" t="str">
        <f>"00639190"</f>
        <v>00639190</v>
      </c>
      <c r="C3624" t="s">
        <v>6</v>
      </c>
    </row>
    <row r="3625" spans="1:3" ht="15">
      <c r="A3625">
        <v>3619</v>
      </c>
      <c r="B3625" t="str">
        <f>"00113712"</f>
        <v>00113712</v>
      </c>
      <c r="C3625" t="s">
        <v>6</v>
      </c>
    </row>
    <row r="3626" spans="1:3" ht="15">
      <c r="A3626">
        <v>3620</v>
      </c>
      <c r="B3626" t="str">
        <f>"00828441"</f>
        <v>00828441</v>
      </c>
      <c r="C3626" t="s">
        <v>9</v>
      </c>
    </row>
    <row r="3627" spans="1:3" ht="15">
      <c r="A3627">
        <v>3621</v>
      </c>
      <c r="B3627" t="str">
        <f>"00600722"</f>
        <v>00600722</v>
      </c>
      <c r="C3627" t="s">
        <v>6</v>
      </c>
    </row>
    <row r="3628" spans="1:3" ht="15">
      <c r="A3628">
        <v>3622</v>
      </c>
      <c r="B3628" t="str">
        <f>"00600060"</f>
        <v>00600060</v>
      </c>
      <c r="C3628" t="s">
        <v>6</v>
      </c>
    </row>
    <row r="3629" spans="1:3" ht="15">
      <c r="A3629">
        <v>3623</v>
      </c>
      <c r="B3629" t="str">
        <f>"00552421"</f>
        <v>00552421</v>
      </c>
      <c r="C3629" t="s">
        <v>10</v>
      </c>
    </row>
    <row r="3630" spans="1:3" ht="15">
      <c r="A3630">
        <v>3624</v>
      </c>
      <c r="B3630" t="str">
        <f>"00524290"</f>
        <v>00524290</v>
      </c>
      <c r="C3630" t="s">
        <v>6</v>
      </c>
    </row>
    <row r="3631" spans="1:3" ht="15">
      <c r="A3631">
        <v>3625</v>
      </c>
      <c r="B3631" t="str">
        <f>"00861014"</f>
        <v>00861014</v>
      </c>
      <c r="C3631" t="s">
        <v>6</v>
      </c>
    </row>
    <row r="3632" spans="1:3" ht="15">
      <c r="A3632">
        <v>3626</v>
      </c>
      <c r="B3632" t="str">
        <f>"00103166"</f>
        <v>00103166</v>
      </c>
      <c r="C3632" t="s">
        <v>6</v>
      </c>
    </row>
    <row r="3633" spans="1:3" ht="15">
      <c r="A3633">
        <v>3627</v>
      </c>
      <c r="B3633" t="str">
        <f>"00591786"</f>
        <v>00591786</v>
      </c>
      <c r="C3633" t="s">
        <v>6</v>
      </c>
    </row>
    <row r="3634" spans="1:3" ht="15">
      <c r="A3634">
        <v>3628</v>
      </c>
      <c r="B3634" t="str">
        <f>"00550930"</f>
        <v>00550930</v>
      </c>
      <c r="C3634" t="s">
        <v>15</v>
      </c>
    </row>
    <row r="3635" spans="1:3" ht="15">
      <c r="A3635">
        <v>3629</v>
      </c>
      <c r="B3635" t="str">
        <f>"00560617"</f>
        <v>00560617</v>
      </c>
      <c r="C3635" t="s">
        <v>10</v>
      </c>
    </row>
    <row r="3636" spans="1:3" ht="15">
      <c r="A3636">
        <v>3630</v>
      </c>
      <c r="B3636" t="str">
        <f>"00558788"</f>
        <v>00558788</v>
      </c>
      <c r="C3636" t="s">
        <v>6</v>
      </c>
    </row>
    <row r="3637" spans="1:3" ht="15">
      <c r="A3637">
        <v>3631</v>
      </c>
      <c r="B3637" t="str">
        <f>"00531164"</f>
        <v>00531164</v>
      </c>
      <c r="C3637" t="s">
        <v>6</v>
      </c>
    </row>
    <row r="3638" spans="1:3" ht="15">
      <c r="A3638">
        <v>3632</v>
      </c>
      <c r="B3638" t="str">
        <f>"00859776"</f>
        <v>00859776</v>
      </c>
      <c r="C3638" t="s">
        <v>11</v>
      </c>
    </row>
    <row r="3639" spans="1:3" ht="15">
      <c r="A3639">
        <v>3633</v>
      </c>
      <c r="B3639" t="str">
        <f>"00603237"</f>
        <v>00603237</v>
      </c>
      <c r="C3639" t="s">
        <v>7</v>
      </c>
    </row>
    <row r="3640" spans="1:3" ht="15">
      <c r="A3640">
        <v>3634</v>
      </c>
      <c r="B3640" t="str">
        <f>"00577529"</f>
        <v>00577529</v>
      </c>
      <c r="C3640" t="s">
        <v>6</v>
      </c>
    </row>
    <row r="3641" spans="1:3" ht="15">
      <c r="A3641">
        <v>3635</v>
      </c>
      <c r="B3641" t="str">
        <f>"00860703"</f>
        <v>00860703</v>
      </c>
      <c r="C3641" t="s">
        <v>9</v>
      </c>
    </row>
    <row r="3642" spans="1:3" ht="15">
      <c r="A3642">
        <v>3636</v>
      </c>
      <c r="B3642" t="str">
        <f>"00186416"</f>
        <v>00186416</v>
      </c>
      <c r="C3642" t="s">
        <v>9</v>
      </c>
    </row>
    <row r="3643" spans="1:3" ht="15">
      <c r="A3643">
        <v>3637</v>
      </c>
      <c r="B3643" t="str">
        <f>"00637707"</f>
        <v>00637707</v>
      </c>
      <c r="C3643" t="s">
        <v>7</v>
      </c>
    </row>
    <row r="3644" spans="1:3" ht="15">
      <c r="A3644">
        <v>3638</v>
      </c>
      <c r="B3644" t="str">
        <f>"00771303"</f>
        <v>00771303</v>
      </c>
      <c r="C3644" t="s">
        <v>6</v>
      </c>
    </row>
    <row r="3645" spans="1:3" ht="15">
      <c r="A3645">
        <v>3639</v>
      </c>
      <c r="B3645" t="str">
        <f>"00095750"</f>
        <v>00095750</v>
      </c>
      <c r="C3645" t="s">
        <v>6</v>
      </c>
    </row>
    <row r="3646" spans="1:3" ht="15">
      <c r="A3646">
        <v>3640</v>
      </c>
      <c r="B3646" t="str">
        <f>"00653040"</f>
        <v>00653040</v>
      </c>
      <c r="C3646" t="s">
        <v>6</v>
      </c>
    </row>
    <row r="3647" spans="1:3" ht="15">
      <c r="A3647">
        <v>3641</v>
      </c>
      <c r="B3647" t="str">
        <f>"00585424"</f>
        <v>00585424</v>
      </c>
      <c r="C3647" t="s">
        <v>6</v>
      </c>
    </row>
    <row r="3648" spans="1:3" ht="15">
      <c r="A3648">
        <v>3642</v>
      </c>
      <c r="B3648" t="str">
        <f>"00858453"</f>
        <v>00858453</v>
      </c>
      <c r="C3648" t="s">
        <v>10</v>
      </c>
    </row>
    <row r="3649" spans="1:3" ht="15">
      <c r="A3649">
        <v>3643</v>
      </c>
      <c r="B3649" t="str">
        <f>"00007355"</f>
        <v>00007355</v>
      </c>
      <c r="C3649" t="s">
        <v>7</v>
      </c>
    </row>
    <row r="3650" spans="1:3" ht="15">
      <c r="A3650">
        <v>3644</v>
      </c>
      <c r="B3650" t="str">
        <f>"00610262"</f>
        <v>00610262</v>
      </c>
      <c r="C3650" t="s">
        <v>7</v>
      </c>
    </row>
    <row r="3651" spans="1:3" ht="15">
      <c r="A3651">
        <v>3645</v>
      </c>
      <c r="B3651" t="str">
        <f>"00014751"</f>
        <v>00014751</v>
      </c>
      <c r="C3651" t="s">
        <v>6</v>
      </c>
    </row>
    <row r="3652" spans="1:3" ht="15">
      <c r="A3652">
        <v>3646</v>
      </c>
      <c r="B3652" t="str">
        <f>"00565375"</f>
        <v>00565375</v>
      </c>
      <c r="C3652" t="s">
        <v>6</v>
      </c>
    </row>
    <row r="3653" spans="1:3" ht="15">
      <c r="A3653">
        <v>3647</v>
      </c>
      <c r="B3653" t="str">
        <f>"00628439"</f>
        <v>00628439</v>
      </c>
      <c r="C3653" t="s">
        <v>7</v>
      </c>
    </row>
    <row r="3654" spans="1:3" ht="15">
      <c r="A3654">
        <v>3648</v>
      </c>
      <c r="B3654" t="str">
        <f>"00633516"</f>
        <v>00633516</v>
      </c>
      <c r="C3654" t="s">
        <v>6</v>
      </c>
    </row>
    <row r="3655" spans="1:3" ht="15">
      <c r="A3655">
        <v>3649</v>
      </c>
      <c r="B3655" t="str">
        <f>"00620342"</f>
        <v>00620342</v>
      </c>
      <c r="C3655" t="s">
        <v>6</v>
      </c>
    </row>
    <row r="3656" spans="1:3" ht="15">
      <c r="A3656">
        <v>3650</v>
      </c>
      <c r="B3656" t="str">
        <f>"00124121"</f>
        <v>00124121</v>
      </c>
      <c r="C3656" t="s">
        <v>6</v>
      </c>
    </row>
    <row r="3657" spans="1:3" ht="15">
      <c r="A3657">
        <v>3651</v>
      </c>
      <c r="B3657" t="str">
        <f>"00580025"</f>
        <v>00580025</v>
      </c>
      <c r="C3657" t="s">
        <v>6</v>
      </c>
    </row>
    <row r="3658" spans="1:3" ht="15">
      <c r="A3658">
        <v>3652</v>
      </c>
      <c r="B3658" t="str">
        <f>"00589632"</f>
        <v>00589632</v>
      </c>
      <c r="C3658" t="s">
        <v>6</v>
      </c>
    </row>
    <row r="3659" spans="1:3" ht="15">
      <c r="A3659">
        <v>3653</v>
      </c>
      <c r="B3659" t="str">
        <f>"00663592"</f>
        <v>00663592</v>
      </c>
      <c r="C3659" t="s">
        <v>9</v>
      </c>
    </row>
    <row r="3660" spans="1:3" ht="15">
      <c r="A3660">
        <v>3654</v>
      </c>
      <c r="B3660" t="str">
        <f>"00569710"</f>
        <v>00569710</v>
      </c>
      <c r="C3660" t="s">
        <v>6</v>
      </c>
    </row>
    <row r="3661" spans="1:3" ht="15">
      <c r="A3661">
        <v>3655</v>
      </c>
      <c r="B3661" t="str">
        <f>"201511014335"</f>
        <v>201511014335</v>
      </c>
      <c r="C3661" t="s">
        <v>9</v>
      </c>
    </row>
    <row r="3662" spans="1:3" ht="15">
      <c r="A3662">
        <v>3656</v>
      </c>
      <c r="B3662" t="str">
        <f>"00512389"</f>
        <v>00512389</v>
      </c>
      <c r="C3662" t="s">
        <v>6</v>
      </c>
    </row>
    <row r="3663" spans="1:3" ht="15">
      <c r="A3663">
        <v>3657</v>
      </c>
      <c r="B3663" t="str">
        <f>"00122327"</f>
        <v>00122327</v>
      </c>
      <c r="C3663" t="s">
        <v>6</v>
      </c>
    </row>
    <row r="3664" spans="1:3" ht="15">
      <c r="A3664">
        <v>3658</v>
      </c>
      <c r="B3664" t="str">
        <f>"00624090"</f>
        <v>00624090</v>
      </c>
      <c r="C3664" t="s">
        <v>6</v>
      </c>
    </row>
    <row r="3665" spans="1:3" ht="15">
      <c r="A3665">
        <v>3659</v>
      </c>
      <c r="B3665" t="str">
        <f>"00697721"</f>
        <v>00697721</v>
      </c>
      <c r="C3665" t="s">
        <v>9</v>
      </c>
    </row>
    <row r="3666" spans="1:3" ht="15">
      <c r="A3666">
        <v>3660</v>
      </c>
      <c r="B3666" t="str">
        <f>"00121143"</f>
        <v>00121143</v>
      </c>
      <c r="C3666" t="s">
        <v>6</v>
      </c>
    </row>
    <row r="3667" spans="1:3" ht="15">
      <c r="A3667">
        <v>3661</v>
      </c>
      <c r="B3667" t="str">
        <f>"200807000801"</f>
        <v>200807000801</v>
      </c>
      <c r="C3667" t="s">
        <v>6</v>
      </c>
    </row>
    <row r="3668" spans="1:3" ht="15">
      <c r="A3668">
        <v>3662</v>
      </c>
      <c r="B3668" t="str">
        <f>"00862851"</f>
        <v>00862851</v>
      </c>
      <c r="C3668" t="s">
        <v>6</v>
      </c>
    </row>
    <row r="3669" spans="1:3" ht="15">
      <c r="A3669">
        <v>3663</v>
      </c>
      <c r="B3669" t="str">
        <f>"00550798"</f>
        <v>00550798</v>
      </c>
      <c r="C3669" t="s">
        <v>15</v>
      </c>
    </row>
    <row r="3670" spans="1:3" ht="15">
      <c r="A3670">
        <v>3664</v>
      </c>
      <c r="B3670" t="str">
        <f>"00782231"</f>
        <v>00782231</v>
      </c>
      <c r="C3670" t="s">
        <v>15</v>
      </c>
    </row>
    <row r="3671" spans="1:3" ht="15">
      <c r="A3671">
        <v>3665</v>
      </c>
      <c r="B3671" t="str">
        <f>"00628888"</f>
        <v>00628888</v>
      </c>
      <c r="C3671" t="s">
        <v>6</v>
      </c>
    </row>
    <row r="3672" spans="1:3" ht="15">
      <c r="A3672">
        <v>3666</v>
      </c>
      <c r="B3672" t="str">
        <f>"00858536"</f>
        <v>00858536</v>
      </c>
      <c r="C3672" t="s">
        <v>6</v>
      </c>
    </row>
    <row r="3673" spans="1:3" ht="15">
      <c r="A3673">
        <v>3667</v>
      </c>
      <c r="B3673" t="str">
        <f>"00426165"</f>
        <v>00426165</v>
      </c>
      <c r="C3673" t="s">
        <v>6</v>
      </c>
    </row>
    <row r="3674" spans="1:3" ht="15">
      <c r="A3674">
        <v>3668</v>
      </c>
      <c r="B3674" t="str">
        <f>"201511037975"</f>
        <v>201511037975</v>
      </c>
      <c r="C3674" t="s">
        <v>9</v>
      </c>
    </row>
    <row r="3675" spans="1:3" ht="15">
      <c r="A3675">
        <v>3669</v>
      </c>
      <c r="B3675" t="str">
        <f>"00523126"</f>
        <v>00523126</v>
      </c>
      <c r="C3675" t="s">
        <v>6</v>
      </c>
    </row>
    <row r="3676" spans="1:3" ht="15">
      <c r="A3676">
        <v>3670</v>
      </c>
      <c r="B3676" t="str">
        <f>"00859453"</f>
        <v>00859453</v>
      </c>
      <c r="C3676" t="s">
        <v>6</v>
      </c>
    </row>
    <row r="3677" spans="1:3" ht="15">
      <c r="A3677">
        <v>3671</v>
      </c>
      <c r="B3677" t="str">
        <f>"00431226"</f>
        <v>00431226</v>
      </c>
      <c r="C3677" t="s">
        <v>6</v>
      </c>
    </row>
    <row r="3678" spans="1:3" ht="15">
      <c r="A3678">
        <v>3672</v>
      </c>
      <c r="B3678" t="str">
        <f>"00545051"</f>
        <v>00545051</v>
      </c>
      <c r="C3678" t="s">
        <v>6</v>
      </c>
    </row>
    <row r="3679" spans="1:3" ht="15">
      <c r="A3679">
        <v>3673</v>
      </c>
      <c r="B3679" t="str">
        <f>"00490856"</f>
        <v>00490856</v>
      </c>
      <c r="C3679" t="s">
        <v>6</v>
      </c>
    </row>
    <row r="3680" spans="1:3" ht="15">
      <c r="A3680">
        <v>3674</v>
      </c>
      <c r="B3680" t="str">
        <f>"00023731"</f>
        <v>00023731</v>
      </c>
      <c r="C3680" t="s">
        <v>6</v>
      </c>
    </row>
    <row r="3681" spans="1:3" ht="15">
      <c r="A3681">
        <v>3675</v>
      </c>
      <c r="B3681" t="str">
        <f>"00623398"</f>
        <v>00623398</v>
      </c>
      <c r="C3681" t="s">
        <v>6</v>
      </c>
    </row>
    <row r="3682" spans="1:3" ht="15">
      <c r="A3682">
        <v>3676</v>
      </c>
      <c r="B3682" t="str">
        <f>"00153504"</f>
        <v>00153504</v>
      </c>
      <c r="C3682" t="s">
        <v>6</v>
      </c>
    </row>
    <row r="3683" spans="1:3" ht="15">
      <c r="A3683">
        <v>3677</v>
      </c>
      <c r="B3683" t="str">
        <f>"00648865"</f>
        <v>00648865</v>
      </c>
      <c r="C3683" t="s">
        <v>6</v>
      </c>
    </row>
    <row r="3684" spans="1:3" ht="15">
      <c r="A3684">
        <v>3678</v>
      </c>
      <c r="B3684" t="str">
        <f>"00864662"</f>
        <v>00864662</v>
      </c>
      <c r="C3684" t="s">
        <v>6</v>
      </c>
    </row>
    <row r="3685" spans="1:3" ht="15">
      <c r="A3685">
        <v>3679</v>
      </c>
      <c r="B3685" t="str">
        <f>"00610307"</f>
        <v>00610307</v>
      </c>
      <c r="C3685" t="s">
        <v>6</v>
      </c>
    </row>
    <row r="3686" spans="1:3" ht="15">
      <c r="A3686">
        <v>3680</v>
      </c>
      <c r="B3686" t="str">
        <f>"00529043"</f>
        <v>00529043</v>
      </c>
      <c r="C3686" t="s">
        <v>9</v>
      </c>
    </row>
    <row r="3687" spans="1:3" ht="15">
      <c r="A3687">
        <v>3681</v>
      </c>
      <c r="B3687" t="str">
        <f>"00843841"</f>
        <v>00843841</v>
      </c>
      <c r="C3687" t="s">
        <v>6</v>
      </c>
    </row>
    <row r="3688" spans="1:3" ht="15">
      <c r="A3688">
        <v>3682</v>
      </c>
      <c r="B3688" t="str">
        <f>"00589100"</f>
        <v>00589100</v>
      </c>
      <c r="C3688" t="s">
        <v>6</v>
      </c>
    </row>
    <row r="3689" spans="1:3" ht="15">
      <c r="A3689">
        <v>3683</v>
      </c>
      <c r="B3689" t="str">
        <f>"00605581"</f>
        <v>00605581</v>
      </c>
      <c r="C3689" t="s">
        <v>6</v>
      </c>
    </row>
    <row r="3690" spans="1:3" ht="15">
      <c r="A3690">
        <v>3684</v>
      </c>
      <c r="B3690" t="str">
        <f>"00108919"</f>
        <v>00108919</v>
      </c>
      <c r="C3690" t="s">
        <v>7</v>
      </c>
    </row>
    <row r="3691" spans="1:3" ht="15">
      <c r="A3691">
        <v>3685</v>
      </c>
      <c r="B3691" t="str">
        <f>"00854111"</f>
        <v>00854111</v>
      </c>
      <c r="C3691" t="s">
        <v>9</v>
      </c>
    </row>
    <row r="3692" spans="1:3" ht="15">
      <c r="A3692">
        <v>3686</v>
      </c>
      <c r="B3692" t="str">
        <f>"00860047"</f>
        <v>00860047</v>
      </c>
      <c r="C3692" t="s">
        <v>9</v>
      </c>
    </row>
    <row r="3693" spans="1:3" ht="15">
      <c r="A3693">
        <v>3687</v>
      </c>
      <c r="B3693" t="str">
        <f>"00861456"</f>
        <v>00861456</v>
      </c>
      <c r="C3693" t="s">
        <v>7</v>
      </c>
    </row>
    <row r="3694" spans="1:3" ht="15">
      <c r="A3694">
        <v>3688</v>
      </c>
      <c r="B3694" t="str">
        <f>"00861637"</f>
        <v>00861637</v>
      </c>
      <c r="C3694" t="s">
        <v>11</v>
      </c>
    </row>
    <row r="3695" spans="1:3" ht="15">
      <c r="A3695">
        <v>3689</v>
      </c>
      <c r="B3695" t="str">
        <f>"00593121"</f>
        <v>00593121</v>
      </c>
      <c r="C3695" t="s">
        <v>9</v>
      </c>
    </row>
    <row r="3696" spans="1:3" ht="15">
      <c r="A3696">
        <v>3690</v>
      </c>
      <c r="B3696" t="str">
        <f>"00857356"</f>
        <v>00857356</v>
      </c>
      <c r="C3696" t="s">
        <v>6</v>
      </c>
    </row>
    <row r="3697" spans="1:3" ht="15">
      <c r="A3697">
        <v>3691</v>
      </c>
      <c r="B3697" t="str">
        <f>"00591196"</f>
        <v>00591196</v>
      </c>
      <c r="C3697" t="s">
        <v>6</v>
      </c>
    </row>
    <row r="3698" spans="1:3" ht="15">
      <c r="A3698">
        <v>3692</v>
      </c>
      <c r="B3698" t="str">
        <f>"00637993"</f>
        <v>00637993</v>
      </c>
      <c r="C3698" t="s">
        <v>6</v>
      </c>
    </row>
    <row r="3699" spans="1:3" ht="15">
      <c r="A3699">
        <v>3693</v>
      </c>
      <c r="B3699" t="str">
        <f>"201511006260"</f>
        <v>201511006260</v>
      </c>
      <c r="C3699" t="s">
        <v>9</v>
      </c>
    </row>
    <row r="3700" spans="1:3" ht="15">
      <c r="A3700">
        <v>3694</v>
      </c>
      <c r="B3700" t="str">
        <f>"00172325"</f>
        <v>00172325</v>
      </c>
      <c r="C3700" t="s">
        <v>6</v>
      </c>
    </row>
    <row r="3701" spans="1:3" ht="15">
      <c r="A3701">
        <v>3695</v>
      </c>
      <c r="B3701" t="str">
        <f>"200802008726"</f>
        <v>200802008726</v>
      </c>
      <c r="C3701" t="s">
        <v>6</v>
      </c>
    </row>
    <row r="3702" spans="1:3" ht="15">
      <c r="A3702">
        <v>3696</v>
      </c>
      <c r="B3702" t="str">
        <f>"00864468"</f>
        <v>00864468</v>
      </c>
      <c r="C3702" t="s">
        <v>25</v>
      </c>
    </row>
    <row r="3703" spans="1:3" ht="15">
      <c r="A3703">
        <v>3697</v>
      </c>
      <c r="B3703" t="str">
        <f>"00769468"</f>
        <v>00769468</v>
      </c>
      <c r="C3703" t="s">
        <v>6</v>
      </c>
    </row>
    <row r="3704" spans="1:3" ht="15">
      <c r="A3704">
        <v>3698</v>
      </c>
      <c r="B3704" t="str">
        <f>"00502570"</f>
        <v>00502570</v>
      </c>
      <c r="C3704" t="s">
        <v>6</v>
      </c>
    </row>
    <row r="3705" spans="1:3" ht="15">
      <c r="A3705">
        <v>3699</v>
      </c>
      <c r="B3705" t="str">
        <f>"00586983"</f>
        <v>00586983</v>
      </c>
      <c r="C3705" t="s">
        <v>6</v>
      </c>
    </row>
    <row r="3706" spans="1:3" ht="15">
      <c r="A3706">
        <v>3700</v>
      </c>
      <c r="B3706" t="str">
        <f>"00582716"</f>
        <v>00582716</v>
      </c>
      <c r="C3706" t="s">
        <v>6</v>
      </c>
    </row>
    <row r="3707" spans="1:3" ht="15">
      <c r="A3707">
        <v>3701</v>
      </c>
      <c r="B3707" t="str">
        <f>"00577381"</f>
        <v>00577381</v>
      </c>
      <c r="C3707" t="s">
        <v>6</v>
      </c>
    </row>
    <row r="3708" spans="1:3" ht="15">
      <c r="A3708">
        <v>3702</v>
      </c>
      <c r="B3708" t="str">
        <f>"00563765"</f>
        <v>00563765</v>
      </c>
      <c r="C3708" t="s">
        <v>6</v>
      </c>
    </row>
    <row r="3709" spans="1:3" ht="15">
      <c r="A3709">
        <v>3703</v>
      </c>
      <c r="B3709" t="str">
        <f>"201406013887"</f>
        <v>201406013887</v>
      </c>
      <c r="C3709" t="s">
        <v>6</v>
      </c>
    </row>
    <row r="3710" spans="1:3" ht="15">
      <c r="A3710">
        <v>3704</v>
      </c>
      <c r="B3710" t="str">
        <f>"00585156"</f>
        <v>00585156</v>
      </c>
      <c r="C3710" t="s">
        <v>6</v>
      </c>
    </row>
    <row r="3711" spans="1:3" ht="15">
      <c r="A3711">
        <v>3705</v>
      </c>
      <c r="B3711" t="str">
        <f>"00862226"</f>
        <v>00862226</v>
      </c>
      <c r="C3711" t="s">
        <v>6</v>
      </c>
    </row>
    <row r="3712" spans="1:3" ht="15">
      <c r="A3712">
        <v>3706</v>
      </c>
      <c r="B3712" t="str">
        <f>"00814295"</f>
        <v>00814295</v>
      </c>
      <c r="C3712" t="s">
        <v>9</v>
      </c>
    </row>
    <row r="3713" spans="1:3" ht="15">
      <c r="A3713">
        <v>3707</v>
      </c>
      <c r="B3713" t="str">
        <f>"200712005408"</f>
        <v>200712005408</v>
      </c>
      <c r="C3713" t="s">
        <v>6</v>
      </c>
    </row>
    <row r="3714" spans="1:3" ht="15">
      <c r="A3714">
        <v>3708</v>
      </c>
      <c r="B3714" t="str">
        <f>"00549566"</f>
        <v>00549566</v>
      </c>
      <c r="C3714" t="s">
        <v>6</v>
      </c>
    </row>
    <row r="3715" spans="1:3" ht="15">
      <c r="A3715">
        <v>3709</v>
      </c>
      <c r="B3715" t="str">
        <f>"00595007"</f>
        <v>00595007</v>
      </c>
      <c r="C3715" t="s">
        <v>14</v>
      </c>
    </row>
    <row r="3716" spans="1:3" ht="15">
      <c r="A3716">
        <v>3710</v>
      </c>
      <c r="B3716" t="str">
        <f>"00472409"</f>
        <v>00472409</v>
      </c>
      <c r="C3716" t="s">
        <v>7</v>
      </c>
    </row>
    <row r="3717" spans="1:3" ht="15">
      <c r="A3717">
        <v>3711</v>
      </c>
      <c r="B3717" t="str">
        <f>"00585389"</f>
        <v>00585389</v>
      </c>
      <c r="C3717" t="s">
        <v>6</v>
      </c>
    </row>
    <row r="3718" spans="1:3" ht="15">
      <c r="A3718">
        <v>3712</v>
      </c>
      <c r="B3718" t="str">
        <f>"00860957"</f>
        <v>00860957</v>
      </c>
      <c r="C3718" t="s">
        <v>6</v>
      </c>
    </row>
    <row r="3719" spans="1:3" ht="15">
      <c r="A3719">
        <v>3713</v>
      </c>
      <c r="B3719" t="str">
        <f>"00601338"</f>
        <v>00601338</v>
      </c>
      <c r="C3719" t="s">
        <v>6</v>
      </c>
    </row>
    <row r="3720" spans="1:3" ht="15">
      <c r="A3720">
        <v>3714</v>
      </c>
      <c r="B3720" t="str">
        <f>"00117209"</f>
        <v>00117209</v>
      </c>
      <c r="C3720" t="s">
        <v>6</v>
      </c>
    </row>
    <row r="3721" spans="1:3" ht="15">
      <c r="A3721">
        <v>3715</v>
      </c>
      <c r="B3721" t="str">
        <f>"00591359"</f>
        <v>00591359</v>
      </c>
      <c r="C3721" t="s">
        <v>6</v>
      </c>
    </row>
    <row r="3722" spans="1:3" ht="15">
      <c r="A3722">
        <v>3716</v>
      </c>
      <c r="B3722" t="str">
        <f>"00612522"</f>
        <v>00612522</v>
      </c>
      <c r="C3722" t="s">
        <v>6</v>
      </c>
    </row>
    <row r="3723" spans="1:3" ht="15">
      <c r="A3723">
        <v>3717</v>
      </c>
      <c r="B3723" t="str">
        <f>"00572145"</f>
        <v>00572145</v>
      </c>
      <c r="C3723" t="s">
        <v>6</v>
      </c>
    </row>
    <row r="3724" spans="1:3" ht="15">
      <c r="A3724">
        <v>3718</v>
      </c>
      <c r="B3724" t="str">
        <f>"00595621"</f>
        <v>00595621</v>
      </c>
      <c r="C3724" t="s">
        <v>6</v>
      </c>
    </row>
    <row r="3725" spans="1:3" ht="15">
      <c r="A3725">
        <v>3719</v>
      </c>
      <c r="B3725" t="str">
        <f>"201301000135"</f>
        <v>201301000135</v>
      </c>
      <c r="C3725" t="s">
        <v>6</v>
      </c>
    </row>
    <row r="3726" spans="1:3" ht="15">
      <c r="A3726">
        <v>3720</v>
      </c>
      <c r="B3726" t="str">
        <f>"00741668"</f>
        <v>00741668</v>
      </c>
      <c r="C3726" t="s">
        <v>9</v>
      </c>
    </row>
    <row r="3727" spans="1:3" ht="15">
      <c r="A3727">
        <v>3721</v>
      </c>
      <c r="B3727" t="str">
        <f>"00861619"</f>
        <v>00861619</v>
      </c>
      <c r="C3727" t="s">
        <v>6</v>
      </c>
    </row>
    <row r="3728" spans="1:3" ht="15">
      <c r="A3728">
        <v>3722</v>
      </c>
      <c r="B3728" t="str">
        <f>"00618876"</f>
        <v>00618876</v>
      </c>
      <c r="C3728" t="s">
        <v>6</v>
      </c>
    </row>
    <row r="3729" spans="1:3" ht="15">
      <c r="A3729">
        <v>3723</v>
      </c>
      <c r="B3729" t="str">
        <f>"00203383"</f>
        <v>00203383</v>
      </c>
      <c r="C3729" t="s">
        <v>6</v>
      </c>
    </row>
    <row r="3730" spans="1:3" ht="15">
      <c r="A3730">
        <v>3724</v>
      </c>
      <c r="B3730" t="str">
        <f>"00860905"</f>
        <v>00860905</v>
      </c>
      <c r="C3730" t="s">
        <v>6</v>
      </c>
    </row>
    <row r="3731" spans="1:3" ht="15">
      <c r="A3731">
        <v>3725</v>
      </c>
      <c r="B3731" t="str">
        <f>"00588648"</f>
        <v>00588648</v>
      </c>
      <c r="C3731" t="s">
        <v>6</v>
      </c>
    </row>
    <row r="3732" spans="1:3" ht="15">
      <c r="A3732">
        <v>3726</v>
      </c>
      <c r="B3732" t="str">
        <f>"00077323"</f>
        <v>00077323</v>
      </c>
      <c r="C3732" t="s">
        <v>18</v>
      </c>
    </row>
    <row r="3733" spans="1:3" ht="15">
      <c r="A3733">
        <v>3727</v>
      </c>
      <c r="B3733" t="str">
        <f>"00466679"</f>
        <v>00466679</v>
      </c>
      <c r="C3733" t="s">
        <v>6</v>
      </c>
    </row>
    <row r="3734" spans="1:3" ht="15">
      <c r="A3734">
        <v>3728</v>
      </c>
      <c r="B3734" t="str">
        <f>"00609848"</f>
        <v>00609848</v>
      </c>
      <c r="C3734" t="s">
        <v>6</v>
      </c>
    </row>
    <row r="3735" spans="1:3" ht="15">
      <c r="A3735">
        <v>3729</v>
      </c>
      <c r="B3735" t="str">
        <f>"00787741"</f>
        <v>00787741</v>
      </c>
      <c r="C3735" t="s">
        <v>6</v>
      </c>
    </row>
    <row r="3736" spans="1:3" ht="15">
      <c r="A3736">
        <v>3730</v>
      </c>
      <c r="B3736" t="str">
        <f>"00492162"</f>
        <v>00492162</v>
      </c>
      <c r="C3736" t="s">
        <v>6</v>
      </c>
    </row>
    <row r="3737" spans="1:3" ht="15">
      <c r="A3737">
        <v>3731</v>
      </c>
      <c r="B3737" t="str">
        <f>"00859972"</f>
        <v>00859972</v>
      </c>
      <c r="C3737" t="s">
        <v>14</v>
      </c>
    </row>
    <row r="3738" spans="1:3" ht="15">
      <c r="A3738">
        <v>3732</v>
      </c>
      <c r="B3738" t="str">
        <f>"201511034573"</f>
        <v>201511034573</v>
      </c>
      <c r="C3738" t="s">
        <v>6</v>
      </c>
    </row>
    <row r="3739" spans="1:3" ht="15">
      <c r="A3739">
        <v>3733</v>
      </c>
      <c r="B3739" t="str">
        <f>"00547184"</f>
        <v>00547184</v>
      </c>
      <c r="C3739" t="s">
        <v>6</v>
      </c>
    </row>
    <row r="3740" spans="1:3" ht="15">
      <c r="A3740">
        <v>3734</v>
      </c>
      <c r="B3740" t="str">
        <f>"00854540"</f>
        <v>00854540</v>
      </c>
      <c r="C3740" t="s">
        <v>6</v>
      </c>
    </row>
    <row r="3741" spans="1:3" ht="15">
      <c r="A3741">
        <v>3735</v>
      </c>
      <c r="B3741" t="str">
        <f>"00571179"</f>
        <v>00571179</v>
      </c>
      <c r="C3741" t="s">
        <v>6</v>
      </c>
    </row>
    <row r="3742" spans="1:3" ht="15">
      <c r="A3742">
        <v>3736</v>
      </c>
      <c r="B3742" t="str">
        <f>"00864065"</f>
        <v>00864065</v>
      </c>
      <c r="C3742" t="s">
        <v>6</v>
      </c>
    </row>
    <row r="3743" spans="1:3" ht="15">
      <c r="A3743">
        <v>3737</v>
      </c>
      <c r="B3743" t="str">
        <f>"201402004142"</f>
        <v>201402004142</v>
      </c>
      <c r="C3743" t="s">
        <v>6</v>
      </c>
    </row>
    <row r="3744" spans="1:3" ht="15">
      <c r="A3744">
        <v>3738</v>
      </c>
      <c r="B3744" t="str">
        <f>"00864613"</f>
        <v>00864613</v>
      </c>
      <c r="C3744" t="s">
        <v>9</v>
      </c>
    </row>
    <row r="3745" spans="1:3" ht="15">
      <c r="A3745">
        <v>3739</v>
      </c>
      <c r="B3745" t="str">
        <f>"00864615"</f>
        <v>00864615</v>
      </c>
      <c r="C3745" t="s">
        <v>6</v>
      </c>
    </row>
    <row r="3746" spans="1:3" ht="15">
      <c r="A3746">
        <v>3740</v>
      </c>
      <c r="B3746" t="str">
        <f>"00514683"</f>
        <v>00514683</v>
      </c>
      <c r="C3746" t="s">
        <v>9</v>
      </c>
    </row>
    <row r="3747" spans="1:3" ht="15">
      <c r="A3747">
        <v>3741</v>
      </c>
      <c r="B3747" t="str">
        <f>"00555613"</f>
        <v>00555613</v>
      </c>
      <c r="C3747" t="s">
        <v>6</v>
      </c>
    </row>
    <row r="3748" spans="1:3" ht="15">
      <c r="A3748">
        <v>3742</v>
      </c>
      <c r="B3748" t="str">
        <f>"00638401"</f>
        <v>00638401</v>
      </c>
      <c r="C3748" t="s">
        <v>6</v>
      </c>
    </row>
    <row r="3749" spans="1:3" ht="15">
      <c r="A3749">
        <v>3743</v>
      </c>
      <c r="B3749" t="str">
        <f>"00529245"</f>
        <v>00529245</v>
      </c>
      <c r="C3749" t="s">
        <v>6</v>
      </c>
    </row>
    <row r="3750" spans="1:3" ht="15">
      <c r="A3750">
        <v>3744</v>
      </c>
      <c r="B3750" t="str">
        <f>"00495706"</f>
        <v>00495706</v>
      </c>
      <c r="C3750" t="s">
        <v>9</v>
      </c>
    </row>
    <row r="3751" spans="1:3" ht="15">
      <c r="A3751">
        <v>3745</v>
      </c>
      <c r="B3751" t="str">
        <f>"201303000190"</f>
        <v>201303000190</v>
      </c>
      <c r="C3751" t="s">
        <v>6</v>
      </c>
    </row>
    <row r="3752" spans="1:3" ht="15">
      <c r="A3752">
        <v>3746</v>
      </c>
      <c r="B3752" t="str">
        <f>"00037916"</f>
        <v>00037916</v>
      </c>
      <c r="C3752" t="s">
        <v>6</v>
      </c>
    </row>
    <row r="3753" spans="1:3" ht="15">
      <c r="A3753">
        <v>3747</v>
      </c>
      <c r="B3753" t="str">
        <f>"201406011168"</f>
        <v>201406011168</v>
      </c>
      <c r="C3753" t="s">
        <v>6</v>
      </c>
    </row>
    <row r="3754" spans="1:3" ht="15">
      <c r="A3754">
        <v>3748</v>
      </c>
      <c r="B3754" t="str">
        <f>"200802002319"</f>
        <v>200802002319</v>
      </c>
      <c r="C3754" t="s">
        <v>7</v>
      </c>
    </row>
    <row r="3755" spans="1:3" ht="15">
      <c r="A3755">
        <v>3749</v>
      </c>
      <c r="B3755" t="str">
        <f>"00594799"</f>
        <v>00594799</v>
      </c>
      <c r="C3755" t="s">
        <v>7</v>
      </c>
    </row>
    <row r="3756" spans="1:3" ht="15">
      <c r="A3756">
        <v>3750</v>
      </c>
      <c r="B3756" t="str">
        <f>"00865181"</f>
        <v>00865181</v>
      </c>
      <c r="C3756" t="s">
        <v>6</v>
      </c>
    </row>
    <row r="3757" spans="1:3" ht="15">
      <c r="A3757">
        <v>3751</v>
      </c>
      <c r="B3757" t="str">
        <f>"00612082"</f>
        <v>00612082</v>
      </c>
      <c r="C3757" t="s">
        <v>7</v>
      </c>
    </row>
    <row r="3758" spans="1:3" ht="15">
      <c r="A3758">
        <v>3752</v>
      </c>
      <c r="B3758" t="str">
        <f>"00767288"</f>
        <v>00767288</v>
      </c>
      <c r="C3758" t="s">
        <v>9</v>
      </c>
    </row>
    <row r="3759" spans="1:3" ht="15">
      <c r="A3759">
        <v>3753</v>
      </c>
      <c r="B3759" t="str">
        <f>"00863656"</f>
        <v>00863656</v>
      </c>
      <c r="C3759" t="s">
        <v>6</v>
      </c>
    </row>
    <row r="3760" spans="1:3" ht="15">
      <c r="A3760">
        <v>3754</v>
      </c>
      <c r="B3760" t="str">
        <f>"00624502"</f>
        <v>00624502</v>
      </c>
      <c r="C3760" t="s">
        <v>6</v>
      </c>
    </row>
    <row r="3761" spans="1:3" ht="15">
      <c r="A3761">
        <v>3755</v>
      </c>
      <c r="B3761" t="str">
        <f>"00860936"</f>
        <v>00860936</v>
      </c>
      <c r="C3761" t="s">
        <v>11</v>
      </c>
    </row>
    <row r="3762" spans="1:3" ht="15">
      <c r="A3762">
        <v>3756</v>
      </c>
      <c r="B3762" t="str">
        <f>"00861140"</f>
        <v>00861140</v>
      </c>
      <c r="C3762" t="s">
        <v>7</v>
      </c>
    </row>
    <row r="3763" spans="1:3" ht="15">
      <c r="A3763">
        <v>3757</v>
      </c>
      <c r="B3763" t="str">
        <f>"200802005947"</f>
        <v>200802005947</v>
      </c>
      <c r="C3763" t="s">
        <v>10</v>
      </c>
    </row>
    <row r="3764" spans="1:3" ht="15">
      <c r="A3764">
        <v>3758</v>
      </c>
      <c r="B3764" t="str">
        <f>"00804472"</f>
        <v>00804472</v>
      </c>
      <c r="C3764" t="s">
        <v>6</v>
      </c>
    </row>
    <row r="3765" spans="1:3" ht="15">
      <c r="A3765">
        <v>3759</v>
      </c>
      <c r="B3765" t="str">
        <f>"00235301"</f>
        <v>00235301</v>
      </c>
      <c r="C3765" t="s">
        <v>6</v>
      </c>
    </row>
    <row r="3766" spans="1:3" ht="15">
      <c r="A3766">
        <v>3760</v>
      </c>
      <c r="B3766" t="str">
        <f>"00133199"</f>
        <v>00133199</v>
      </c>
      <c r="C3766" t="s">
        <v>6</v>
      </c>
    </row>
    <row r="3767" spans="1:3" ht="15">
      <c r="A3767">
        <v>3761</v>
      </c>
      <c r="B3767" t="str">
        <f>"00393492"</f>
        <v>00393492</v>
      </c>
      <c r="C3767" t="s">
        <v>6</v>
      </c>
    </row>
    <row r="3768" spans="1:3" ht="15">
      <c r="A3768">
        <v>3762</v>
      </c>
      <c r="B3768" t="str">
        <f>"00223908"</f>
        <v>00223908</v>
      </c>
      <c r="C3768" t="s">
        <v>6</v>
      </c>
    </row>
    <row r="3769" spans="1:3" ht="15">
      <c r="A3769">
        <v>3763</v>
      </c>
      <c r="B3769" t="str">
        <f>"00865184"</f>
        <v>00865184</v>
      </c>
      <c r="C3769" t="s">
        <v>6</v>
      </c>
    </row>
    <row r="3770" spans="1:3" ht="15">
      <c r="A3770">
        <v>3764</v>
      </c>
      <c r="B3770" t="str">
        <f>"00865192"</f>
        <v>00865192</v>
      </c>
      <c r="C3770" t="s">
        <v>6</v>
      </c>
    </row>
    <row r="3771" spans="1:3" ht="15">
      <c r="A3771">
        <v>3765</v>
      </c>
      <c r="B3771" t="str">
        <f>"00567209"</f>
        <v>00567209</v>
      </c>
      <c r="C3771" t="s">
        <v>6</v>
      </c>
    </row>
    <row r="3772" spans="1:3" ht="15">
      <c r="A3772">
        <v>3766</v>
      </c>
      <c r="B3772" t="str">
        <f>"00579681"</f>
        <v>00579681</v>
      </c>
      <c r="C3772" t="s">
        <v>6</v>
      </c>
    </row>
    <row r="3773" spans="1:3" ht="15">
      <c r="A3773">
        <v>3767</v>
      </c>
      <c r="B3773" t="str">
        <f>"00597346"</f>
        <v>00597346</v>
      </c>
      <c r="C3773" t="s">
        <v>10</v>
      </c>
    </row>
    <row r="3774" spans="1:3" ht="15">
      <c r="A3774">
        <v>3768</v>
      </c>
      <c r="B3774" t="str">
        <f>"00806885"</f>
        <v>00806885</v>
      </c>
      <c r="C3774" t="s">
        <v>6</v>
      </c>
    </row>
    <row r="3775" spans="1:3" ht="15">
      <c r="A3775">
        <v>3769</v>
      </c>
      <c r="B3775" t="str">
        <f>"00608723"</f>
        <v>00608723</v>
      </c>
      <c r="C3775" t="s">
        <v>6</v>
      </c>
    </row>
    <row r="3776" spans="1:3" ht="15">
      <c r="A3776">
        <v>3770</v>
      </c>
      <c r="B3776" t="str">
        <f>"00576339"</f>
        <v>00576339</v>
      </c>
      <c r="C3776" t="s">
        <v>6</v>
      </c>
    </row>
    <row r="3777" spans="1:3" ht="15">
      <c r="A3777">
        <v>3771</v>
      </c>
      <c r="B3777" t="str">
        <f>"00073197"</f>
        <v>00073197</v>
      </c>
      <c r="C3777" t="s">
        <v>6</v>
      </c>
    </row>
    <row r="3778" spans="1:3" ht="15">
      <c r="A3778">
        <v>3772</v>
      </c>
      <c r="B3778" t="str">
        <f>"00861602"</f>
        <v>00861602</v>
      </c>
      <c r="C3778" t="s">
        <v>10</v>
      </c>
    </row>
    <row r="3779" spans="1:3" ht="15">
      <c r="A3779">
        <v>3773</v>
      </c>
      <c r="B3779" t="str">
        <f>"00859405"</f>
        <v>00859405</v>
      </c>
      <c r="C3779" t="s">
        <v>6</v>
      </c>
    </row>
    <row r="3780" spans="1:3" ht="15">
      <c r="A3780">
        <v>3774</v>
      </c>
      <c r="B3780" t="str">
        <f>"00862454"</f>
        <v>00862454</v>
      </c>
      <c r="C3780" t="s">
        <v>6</v>
      </c>
    </row>
    <row r="3781" spans="1:3" ht="15">
      <c r="A3781">
        <v>3775</v>
      </c>
      <c r="B3781" t="str">
        <f>"00859798"</f>
        <v>00859798</v>
      </c>
      <c r="C3781" t="s">
        <v>6</v>
      </c>
    </row>
    <row r="3782" spans="1:3" ht="15">
      <c r="A3782">
        <v>3776</v>
      </c>
      <c r="B3782" t="str">
        <f>"00572327"</f>
        <v>00572327</v>
      </c>
      <c r="C3782" t="s">
        <v>6</v>
      </c>
    </row>
    <row r="3783" spans="1:3" ht="15">
      <c r="A3783">
        <v>3777</v>
      </c>
      <c r="B3783" t="str">
        <f>"00595576"</f>
        <v>00595576</v>
      </c>
      <c r="C3783" t="s">
        <v>6</v>
      </c>
    </row>
    <row r="3784" spans="1:3" ht="15">
      <c r="A3784">
        <v>3778</v>
      </c>
      <c r="B3784" t="str">
        <f>"00571976"</f>
        <v>00571976</v>
      </c>
      <c r="C3784" t="s">
        <v>6</v>
      </c>
    </row>
    <row r="3785" spans="1:3" ht="15">
      <c r="A3785">
        <v>3779</v>
      </c>
      <c r="B3785" t="str">
        <f>"00636438"</f>
        <v>00636438</v>
      </c>
      <c r="C3785" t="s">
        <v>6</v>
      </c>
    </row>
    <row r="3786" spans="1:3" ht="15">
      <c r="A3786">
        <v>3780</v>
      </c>
      <c r="B3786" t="str">
        <f>"00859374"</f>
        <v>00859374</v>
      </c>
      <c r="C3786" t="s">
        <v>6</v>
      </c>
    </row>
    <row r="3787" spans="1:3" ht="15">
      <c r="A3787">
        <v>3781</v>
      </c>
      <c r="B3787" t="str">
        <f>"201412003976"</f>
        <v>201412003976</v>
      </c>
      <c r="C3787" t="s">
        <v>13</v>
      </c>
    </row>
    <row r="3788" spans="1:3" ht="15">
      <c r="A3788">
        <v>3782</v>
      </c>
      <c r="B3788" t="str">
        <f>"00025310"</f>
        <v>00025310</v>
      </c>
      <c r="C3788" t="s">
        <v>6</v>
      </c>
    </row>
    <row r="3789" spans="1:3" ht="15">
      <c r="A3789">
        <v>3783</v>
      </c>
      <c r="B3789" t="str">
        <f>"201404000051"</f>
        <v>201404000051</v>
      </c>
      <c r="C3789" t="s">
        <v>6</v>
      </c>
    </row>
    <row r="3790" spans="1:3" ht="15">
      <c r="A3790">
        <v>3784</v>
      </c>
      <c r="B3790" t="str">
        <f>"00584922"</f>
        <v>00584922</v>
      </c>
      <c r="C3790" t="s">
        <v>6</v>
      </c>
    </row>
    <row r="3791" spans="1:3" ht="15">
      <c r="A3791">
        <v>3785</v>
      </c>
      <c r="B3791" t="str">
        <f>"00640230"</f>
        <v>00640230</v>
      </c>
      <c r="C3791" t="s">
        <v>6</v>
      </c>
    </row>
    <row r="3792" spans="1:3" ht="15">
      <c r="A3792">
        <v>3786</v>
      </c>
      <c r="B3792" t="str">
        <f>"00590418"</f>
        <v>00590418</v>
      </c>
      <c r="C3792" t="s">
        <v>6</v>
      </c>
    </row>
    <row r="3793" spans="1:3" ht="15">
      <c r="A3793">
        <v>3787</v>
      </c>
      <c r="B3793" t="str">
        <f>"00856639"</f>
        <v>00856639</v>
      </c>
      <c r="C3793" t="s">
        <v>6</v>
      </c>
    </row>
    <row r="3794" spans="1:3" ht="15">
      <c r="A3794">
        <v>3788</v>
      </c>
      <c r="B3794" t="str">
        <f>"00760006"</f>
        <v>00760006</v>
      </c>
      <c r="C3794" t="s">
        <v>6</v>
      </c>
    </row>
    <row r="3795" spans="1:3" ht="15">
      <c r="A3795">
        <v>3789</v>
      </c>
      <c r="B3795" t="str">
        <f>"00606291"</f>
        <v>00606291</v>
      </c>
      <c r="C3795" t="s">
        <v>7</v>
      </c>
    </row>
    <row r="3796" spans="1:3" ht="15">
      <c r="A3796">
        <v>3790</v>
      </c>
      <c r="B3796" t="str">
        <f>"00597546"</f>
        <v>00597546</v>
      </c>
      <c r="C3796" t="s">
        <v>6</v>
      </c>
    </row>
    <row r="3797" spans="1:3" ht="15">
      <c r="A3797">
        <v>3791</v>
      </c>
      <c r="B3797" t="str">
        <f>"00629431"</f>
        <v>00629431</v>
      </c>
      <c r="C3797" t="s">
        <v>6</v>
      </c>
    </row>
    <row r="3798" spans="1:3" ht="15">
      <c r="A3798">
        <v>3792</v>
      </c>
      <c r="B3798" t="str">
        <f>"00826124"</f>
        <v>00826124</v>
      </c>
      <c r="C3798" t="s">
        <v>9</v>
      </c>
    </row>
    <row r="3799" spans="1:3" ht="15">
      <c r="A3799">
        <v>3793</v>
      </c>
      <c r="B3799" t="str">
        <f>"00576161"</f>
        <v>00576161</v>
      </c>
      <c r="C3799" t="s">
        <v>6</v>
      </c>
    </row>
    <row r="3800" spans="1:3" ht="15">
      <c r="A3800">
        <v>3794</v>
      </c>
      <c r="B3800" t="str">
        <f>"00573223"</f>
        <v>00573223</v>
      </c>
      <c r="C3800" t="s">
        <v>6</v>
      </c>
    </row>
    <row r="3801" spans="1:3" ht="15">
      <c r="A3801">
        <v>3795</v>
      </c>
      <c r="B3801" t="str">
        <f>"00864460"</f>
        <v>00864460</v>
      </c>
      <c r="C3801" t="s">
        <v>9</v>
      </c>
    </row>
    <row r="3802" spans="1:3" ht="15">
      <c r="A3802">
        <v>3796</v>
      </c>
      <c r="B3802" t="str">
        <f>"00567574"</f>
        <v>00567574</v>
      </c>
      <c r="C3802" t="s">
        <v>6</v>
      </c>
    </row>
    <row r="3803" spans="1:3" ht="15">
      <c r="A3803">
        <v>3797</v>
      </c>
      <c r="B3803" t="str">
        <f>"00593449"</f>
        <v>00593449</v>
      </c>
      <c r="C3803" t="s">
        <v>6</v>
      </c>
    </row>
    <row r="3804" spans="1:3" ht="15">
      <c r="A3804">
        <v>3798</v>
      </c>
      <c r="B3804" t="str">
        <f>"00503180"</f>
        <v>00503180</v>
      </c>
      <c r="C3804" t="s">
        <v>6</v>
      </c>
    </row>
    <row r="3805" spans="1:3" ht="15">
      <c r="A3805">
        <v>3799</v>
      </c>
      <c r="B3805" t="str">
        <f>"00861718"</f>
        <v>00861718</v>
      </c>
      <c r="C3805" t="s">
        <v>10</v>
      </c>
    </row>
    <row r="3806" spans="1:3" ht="15">
      <c r="A3806">
        <v>3800</v>
      </c>
      <c r="B3806" t="str">
        <f>"00593715"</f>
        <v>00593715</v>
      </c>
      <c r="C3806" t="s">
        <v>6</v>
      </c>
    </row>
    <row r="3807" spans="1:3" ht="15">
      <c r="A3807">
        <v>3801</v>
      </c>
      <c r="B3807" t="str">
        <f>"200907000500"</f>
        <v>200907000500</v>
      </c>
      <c r="C3807" t="s">
        <v>6</v>
      </c>
    </row>
    <row r="3808" spans="1:3" ht="15">
      <c r="A3808">
        <v>3802</v>
      </c>
      <c r="B3808" t="str">
        <f>"00643789"</f>
        <v>00643789</v>
      </c>
      <c r="C3808" t="s">
        <v>6</v>
      </c>
    </row>
    <row r="3809" spans="1:3" ht="15">
      <c r="A3809">
        <v>3803</v>
      </c>
      <c r="B3809" t="str">
        <f>"00614834"</f>
        <v>00614834</v>
      </c>
      <c r="C3809" t="s">
        <v>15</v>
      </c>
    </row>
    <row r="3810" spans="1:3" ht="15">
      <c r="A3810">
        <v>3804</v>
      </c>
      <c r="B3810" t="str">
        <f>"00860553"</f>
        <v>00860553</v>
      </c>
      <c r="C3810" t="s">
        <v>6</v>
      </c>
    </row>
    <row r="3811" spans="1:3" ht="15">
      <c r="A3811">
        <v>3805</v>
      </c>
      <c r="B3811" t="str">
        <f>"00596907"</f>
        <v>00596907</v>
      </c>
      <c r="C3811" t="s">
        <v>6</v>
      </c>
    </row>
    <row r="3812" spans="1:3" ht="15">
      <c r="A3812">
        <v>3806</v>
      </c>
      <c r="B3812" t="str">
        <f>"00607967"</f>
        <v>00607967</v>
      </c>
      <c r="C3812" t="s">
        <v>6</v>
      </c>
    </row>
    <row r="3813" spans="1:3" ht="15">
      <c r="A3813">
        <v>3807</v>
      </c>
      <c r="B3813" t="str">
        <f>"00855571"</f>
        <v>00855571</v>
      </c>
      <c r="C3813" t="s">
        <v>6</v>
      </c>
    </row>
    <row r="3814" spans="1:3" ht="15">
      <c r="A3814">
        <v>3808</v>
      </c>
      <c r="B3814" t="str">
        <f>"00009199"</f>
        <v>00009199</v>
      </c>
      <c r="C3814" t="s">
        <v>6</v>
      </c>
    </row>
    <row r="3815" spans="1:3" ht="15">
      <c r="A3815">
        <v>3809</v>
      </c>
      <c r="B3815" t="str">
        <f>"00806713"</f>
        <v>00806713</v>
      </c>
      <c r="C3815" t="s">
        <v>11</v>
      </c>
    </row>
    <row r="3816" spans="1:3" ht="15">
      <c r="A3816">
        <v>3810</v>
      </c>
      <c r="B3816" t="str">
        <f>"00853530"</f>
        <v>00853530</v>
      </c>
      <c r="C3816" t="s">
        <v>6</v>
      </c>
    </row>
    <row r="3817" spans="1:3" ht="15">
      <c r="A3817">
        <v>3811</v>
      </c>
      <c r="B3817" t="str">
        <f>"00529626"</f>
        <v>00529626</v>
      </c>
      <c r="C3817" t="s">
        <v>6</v>
      </c>
    </row>
    <row r="3818" spans="1:3" ht="15">
      <c r="A3818">
        <v>3812</v>
      </c>
      <c r="B3818" t="str">
        <f>"00123625"</f>
        <v>00123625</v>
      </c>
      <c r="C3818" t="s">
        <v>10</v>
      </c>
    </row>
    <row r="3819" spans="1:3" ht="15">
      <c r="A3819">
        <v>3813</v>
      </c>
      <c r="B3819" t="str">
        <f>"00619506"</f>
        <v>00619506</v>
      </c>
      <c r="C3819" t="s">
        <v>10</v>
      </c>
    </row>
    <row r="3820" spans="1:3" ht="15">
      <c r="A3820">
        <v>3814</v>
      </c>
      <c r="B3820" t="str">
        <f>"00839487"</f>
        <v>00839487</v>
      </c>
      <c r="C3820" t="s">
        <v>6</v>
      </c>
    </row>
    <row r="3821" spans="1:3" ht="15">
      <c r="A3821">
        <v>3815</v>
      </c>
      <c r="B3821" t="str">
        <f>"00591788"</f>
        <v>00591788</v>
      </c>
      <c r="C3821" t="s">
        <v>6</v>
      </c>
    </row>
    <row r="3822" spans="1:3" ht="15">
      <c r="A3822">
        <v>3816</v>
      </c>
      <c r="B3822" t="str">
        <f>"00454630"</f>
        <v>00454630</v>
      </c>
      <c r="C3822" t="s">
        <v>6</v>
      </c>
    </row>
    <row r="3823" spans="1:3" ht="15">
      <c r="A3823">
        <v>3817</v>
      </c>
      <c r="B3823" t="str">
        <f>"00593904"</f>
        <v>00593904</v>
      </c>
      <c r="C3823" t="s">
        <v>6</v>
      </c>
    </row>
    <row r="3824" spans="1:3" ht="15">
      <c r="A3824">
        <v>3818</v>
      </c>
      <c r="B3824" t="str">
        <f>"00860438"</f>
        <v>00860438</v>
      </c>
      <c r="C3824" t="s">
        <v>6</v>
      </c>
    </row>
    <row r="3825" spans="1:3" ht="15">
      <c r="A3825">
        <v>3819</v>
      </c>
      <c r="B3825" t="str">
        <f>"00612247"</f>
        <v>00612247</v>
      </c>
      <c r="C3825" t="s">
        <v>7</v>
      </c>
    </row>
    <row r="3826" spans="1:3" ht="15">
      <c r="A3826">
        <v>3820</v>
      </c>
      <c r="B3826" t="str">
        <f>"00596152"</f>
        <v>00596152</v>
      </c>
      <c r="C3826" t="s">
        <v>9</v>
      </c>
    </row>
    <row r="3827" spans="1:3" ht="15">
      <c r="A3827">
        <v>3821</v>
      </c>
      <c r="B3827" t="str">
        <f>"00237030"</f>
        <v>00237030</v>
      </c>
      <c r="C3827" t="s">
        <v>6</v>
      </c>
    </row>
    <row r="3828" spans="1:3" ht="15">
      <c r="A3828">
        <v>3822</v>
      </c>
      <c r="B3828" t="str">
        <f>"00591188"</f>
        <v>00591188</v>
      </c>
      <c r="C3828" t="s">
        <v>6</v>
      </c>
    </row>
    <row r="3829" spans="1:3" ht="15">
      <c r="A3829">
        <v>3823</v>
      </c>
      <c r="B3829" t="str">
        <f>"00622029"</f>
        <v>00622029</v>
      </c>
      <c r="C3829" t="s">
        <v>6</v>
      </c>
    </row>
    <row r="3830" spans="1:3" ht="15">
      <c r="A3830">
        <v>3824</v>
      </c>
      <c r="B3830" t="str">
        <f>"00499520"</f>
        <v>00499520</v>
      </c>
      <c r="C3830" t="s">
        <v>6</v>
      </c>
    </row>
    <row r="3831" spans="1:3" ht="15">
      <c r="A3831">
        <v>3825</v>
      </c>
      <c r="B3831" t="str">
        <f>"00860524"</f>
        <v>00860524</v>
      </c>
      <c r="C3831" t="s">
        <v>6</v>
      </c>
    </row>
    <row r="3832" spans="1:3" ht="15">
      <c r="A3832">
        <v>3826</v>
      </c>
      <c r="B3832" t="str">
        <f>"00475277"</f>
        <v>00475277</v>
      </c>
      <c r="C3832" t="s">
        <v>18</v>
      </c>
    </row>
    <row r="3833" spans="1:3" ht="15">
      <c r="A3833">
        <v>3827</v>
      </c>
      <c r="B3833" t="str">
        <f>"00582390"</f>
        <v>00582390</v>
      </c>
      <c r="C3833" t="s">
        <v>6</v>
      </c>
    </row>
    <row r="3834" spans="1:3" ht="15">
      <c r="A3834">
        <v>3828</v>
      </c>
      <c r="B3834" t="str">
        <f>"00144116"</f>
        <v>00144116</v>
      </c>
      <c r="C3834" t="s">
        <v>9</v>
      </c>
    </row>
    <row r="3835" spans="1:3" ht="15">
      <c r="A3835">
        <v>3829</v>
      </c>
      <c r="B3835" t="str">
        <f>"00821313"</f>
        <v>00821313</v>
      </c>
      <c r="C3835" t="s">
        <v>9</v>
      </c>
    </row>
    <row r="3836" spans="1:3" ht="15">
      <c r="A3836">
        <v>3830</v>
      </c>
      <c r="B3836" t="str">
        <f>"00118250"</f>
        <v>00118250</v>
      </c>
      <c r="C3836" t="s">
        <v>6</v>
      </c>
    </row>
    <row r="3837" spans="1:3" ht="15">
      <c r="A3837">
        <v>3831</v>
      </c>
      <c r="B3837" t="str">
        <f>"00577000"</f>
        <v>00577000</v>
      </c>
      <c r="C3837" t="s">
        <v>6</v>
      </c>
    </row>
    <row r="3838" spans="1:3" ht="15">
      <c r="A3838">
        <v>3832</v>
      </c>
      <c r="B3838" t="str">
        <f>"00590156"</f>
        <v>00590156</v>
      </c>
      <c r="C3838" t="s">
        <v>6</v>
      </c>
    </row>
    <row r="3839" spans="1:3" ht="15">
      <c r="A3839">
        <v>3833</v>
      </c>
      <c r="B3839" t="str">
        <f>"00157620"</f>
        <v>00157620</v>
      </c>
      <c r="C3839" t="s">
        <v>7</v>
      </c>
    </row>
    <row r="3840" spans="1:3" ht="15">
      <c r="A3840">
        <v>3834</v>
      </c>
      <c r="B3840" t="str">
        <f>"00075814"</f>
        <v>00075814</v>
      </c>
      <c r="C3840" t="s">
        <v>6</v>
      </c>
    </row>
    <row r="3841" spans="1:3" ht="15">
      <c r="A3841">
        <v>3835</v>
      </c>
      <c r="B3841" t="str">
        <f>"00864535"</f>
        <v>00864535</v>
      </c>
      <c r="C3841" t="s">
        <v>6</v>
      </c>
    </row>
    <row r="3842" spans="1:3" ht="15">
      <c r="A3842">
        <v>3836</v>
      </c>
      <c r="B3842" t="str">
        <f>"00569065"</f>
        <v>00569065</v>
      </c>
      <c r="C3842" t="s">
        <v>6</v>
      </c>
    </row>
    <row r="3843" spans="1:3" ht="15">
      <c r="A3843">
        <v>3837</v>
      </c>
      <c r="B3843" t="str">
        <f>"00718595"</f>
        <v>00718595</v>
      </c>
      <c r="C3843" t="s">
        <v>10</v>
      </c>
    </row>
    <row r="3844" spans="1:3" ht="15">
      <c r="A3844">
        <v>3838</v>
      </c>
      <c r="B3844" t="str">
        <f>"201308000053"</f>
        <v>201308000053</v>
      </c>
      <c r="C3844" t="s">
        <v>6</v>
      </c>
    </row>
    <row r="3845" spans="1:3" ht="15">
      <c r="A3845">
        <v>3839</v>
      </c>
      <c r="B3845" t="str">
        <f>"00861720"</f>
        <v>00861720</v>
      </c>
      <c r="C3845" t="s">
        <v>9</v>
      </c>
    </row>
    <row r="3846" spans="1:3" ht="15">
      <c r="A3846">
        <v>3840</v>
      </c>
      <c r="B3846" t="str">
        <f>"00634463"</f>
        <v>00634463</v>
      </c>
      <c r="C3846" t="s">
        <v>6</v>
      </c>
    </row>
    <row r="3847" spans="1:3" ht="15">
      <c r="A3847">
        <v>3841</v>
      </c>
      <c r="B3847" t="str">
        <f>"00862919"</f>
        <v>00862919</v>
      </c>
      <c r="C3847" t="s">
        <v>6</v>
      </c>
    </row>
    <row r="3848" spans="1:3" ht="15">
      <c r="A3848">
        <v>3842</v>
      </c>
      <c r="B3848" t="str">
        <f>"00862439"</f>
        <v>00862439</v>
      </c>
      <c r="C3848" t="s">
        <v>6</v>
      </c>
    </row>
    <row r="3849" spans="1:3" ht="15">
      <c r="A3849">
        <v>3843</v>
      </c>
      <c r="B3849" t="str">
        <f>"00157031"</f>
        <v>00157031</v>
      </c>
      <c r="C3849" t="s">
        <v>6</v>
      </c>
    </row>
    <row r="3850" spans="1:3" ht="15">
      <c r="A3850">
        <v>3844</v>
      </c>
      <c r="B3850" t="str">
        <f>"00853672"</f>
        <v>00853672</v>
      </c>
      <c r="C3850" t="s">
        <v>11</v>
      </c>
    </row>
    <row r="3851" spans="1:3" ht="15">
      <c r="A3851">
        <v>3845</v>
      </c>
      <c r="B3851" t="str">
        <f>"00626900"</f>
        <v>00626900</v>
      </c>
      <c r="C3851" t="s">
        <v>6</v>
      </c>
    </row>
    <row r="3852" spans="1:3" ht="15">
      <c r="A3852">
        <v>3846</v>
      </c>
      <c r="B3852" t="str">
        <f>"201406001037"</f>
        <v>201406001037</v>
      </c>
      <c r="C3852" t="s">
        <v>6</v>
      </c>
    </row>
    <row r="3853" spans="1:3" ht="15">
      <c r="A3853">
        <v>3847</v>
      </c>
      <c r="B3853" t="str">
        <f>"00559563"</f>
        <v>00559563</v>
      </c>
      <c r="C3853" t="s">
        <v>6</v>
      </c>
    </row>
    <row r="3854" spans="1:3" ht="15">
      <c r="A3854">
        <v>3848</v>
      </c>
      <c r="B3854" t="str">
        <f>"00525955"</f>
        <v>00525955</v>
      </c>
      <c r="C3854" t="s">
        <v>17</v>
      </c>
    </row>
    <row r="3855" spans="1:3" ht="15">
      <c r="A3855">
        <v>3849</v>
      </c>
      <c r="B3855" t="str">
        <f>"00125886"</f>
        <v>00125886</v>
      </c>
      <c r="C3855" t="s">
        <v>6</v>
      </c>
    </row>
    <row r="3856" spans="1:3" ht="15">
      <c r="A3856">
        <v>3850</v>
      </c>
      <c r="B3856" t="str">
        <f>"00860099"</f>
        <v>00860099</v>
      </c>
      <c r="C3856" t="s">
        <v>10</v>
      </c>
    </row>
    <row r="3857" spans="1:3" ht="15">
      <c r="A3857">
        <v>3851</v>
      </c>
      <c r="B3857" t="str">
        <f>"201009000099"</f>
        <v>201009000099</v>
      </c>
      <c r="C3857" t="s">
        <v>6</v>
      </c>
    </row>
    <row r="3858" spans="1:3" ht="15">
      <c r="A3858">
        <v>3852</v>
      </c>
      <c r="B3858" t="str">
        <f>"00582136"</f>
        <v>00582136</v>
      </c>
      <c r="C3858" t="s">
        <v>6</v>
      </c>
    </row>
    <row r="3859" spans="1:3" ht="15">
      <c r="A3859">
        <v>3853</v>
      </c>
      <c r="B3859" t="str">
        <f>"00341911"</f>
        <v>00341911</v>
      </c>
      <c r="C3859" t="s">
        <v>6</v>
      </c>
    </row>
    <row r="3860" spans="1:3" ht="15">
      <c r="A3860">
        <v>3854</v>
      </c>
      <c r="B3860" t="str">
        <f>"00242649"</f>
        <v>00242649</v>
      </c>
      <c r="C3860" t="s">
        <v>6</v>
      </c>
    </row>
    <row r="3861" spans="1:3" ht="15">
      <c r="A3861">
        <v>3855</v>
      </c>
      <c r="B3861" t="str">
        <f>"00862570"</f>
        <v>00862570</v>
      </c>
      <c r="C3861" t="s">
        <v>6</v>
      </c>
    </row>
    <row r="3862" spans="1:3" ht="15">
      <c r="A3862">
        <v>3856</v>
      </c>
      <c r="B3862" t="str">
        <f>"00648764"</f>
        <v>00648764</v>
      </c>
      <c r="C3862" t="s">
        <v>6</v>
      </c>
    </row>
    <row r="3863" spans="1:3" ht="15">
      <c r="A3863">
        <v>3857</v>
      </c>
      <c r="B3863" t="str">
        <f>"00487534"</f>
        <v>00487534</v>
      </c>
      <c r="C3863" t="s">
        <v>6</v>
      </c>
    </row>
    <row r="3864" spans="1:3" ht="15">
      <c r="A3864">
        <v>3858</v>
      </c>
      <c r="B3864" t="str">
        <f>"00602558"</f>
        <v>00602558</v>
      </c>
      <c r="C3864" t="s">
        <v>7</v>
      </c>
    </row>
    <row r="3865" spans="1:3" ht="15">
      <c r="A3865">
        <v>3859</v>
      </c>
      <c r="B3865" t="str">
        <f>"00855179"</f>
        <v>00855179</v>
      </c>
      <c r="C3865" t="s">
        <v>6</v>
      </c>
    </row>
    <row r="3866" spans="1:3" ht="15">
      <c r="A3866">
        <v>3860</v>
      </c>
      <c r="B3866" t="str">
        <f>"00012719"</f>
        <v>00012719</v>
      </c>
      <c r="C3866" t="s">
        <v>6</v>
      </c>
    </row>
    <row r="3867" spans="1:3" ht="15">
      <c r="A3867">
        <v>3861</v>
      </c>
      <c r="B3867" t="str">
        <f>"00593447"</f>
        <v>00593447</v>
      </c>
      <c r="C3867" t="s">
        <v>6</v>
      </c>
    </row>
    <row r="3868" spans="1:3" ht="15">
      <c r="A3868">
        <v>3862</v>
      </c>
      <c r="B3868" t="str">
        <f>"00785053"</f>
        <v>00785053</v>
      </c>
      <c r="C3868" t="s">
        <v>6</v>
      </c>
    </row>
    <row r="3869" spans="1:3" ht="15">
      <c r="A3869">
        <v>3863</v>
      </c>
      <c r="B3869" t="str">
        <f>"00770592"</f>
        <v>00770592</v>
      </c>
      <c r="C3869" t="s">
        <v>6</v>
      </c>
    </row>
    <row r="3870" spans="1:3" ht="15">
      <c r="A3870">
        <v>3864</v>
      </c>
      <c r="B3870" t="str">
        <f>"00601207"</f>
        <v>00601207</v>
      </c>
      <c r="C3870" t="s">
        <v>6</v>
      </c>
    </row>
    <row r="3871" spans="1:3" ht="15">
      <c r="A3871">
        <v>3865</v>
      </c>
      <c r="B3871" t="str">
        <f>"00760162"</f>
        <v>00760162</v>
      </c>
      <c r="C3871" t="s">
        <v>9</v>
      </c>
    </row>
    <row r="3872" spans="1:3" ht="15">
      <c r="A3872">
        <v>3866</v>
      </c>
      <c r="B3872" t="str">
        <f>"00492071"</f>
        <v>00492071</v>
      </c>
      <c r="C3872" t="s">
        <v>6</v>
      </c>
    </row>
    <row r="3873" spans="1:3" ht="15">
      <c r="A3873">
        <v>3867</v>
      </c>
      <c r="B3873" t="str">
        <f>"00578551"</f>
        <v>00578551</v>
      </c>
      <c r="C3873" t="s">
        <v>6</v>
      </c>
    </row>
    <row r="3874" spans="1:3" ht="15">
      <c r="A3874">
        <v>3868</v>
      </c>
      <c r="B3874" t="str">
        <f>"00629302"</f>
        <v>00629302</v>
      </c>
      <c r="C3874" t="s">
        <v>6</v>
      </c>
    </row>
    <row r="3875" spans="1:3" ht="15">
      <c r="A3875">
        <v>3869</v>
      </c>
      <c r="B3875" t="str">
        <f>"00628613"</f>
        <v>00628613</v>
      </c>
      <c r="C3875" t="s">
        <v>6</v>
      </c>
    </row>
    <row r="3876" spans="1:3" ht="15">
      <c r="A3876">
        <v>3870</v>
      </c>
      <c r="B3876" t="str">
        <f>"00829793"</f>
        <v>00829793</v>
      </c>
      <c r="C3876" t="s">
        <v>6</v>
      </c>
    </row>
    <row r="3877" spans="1:3" ht="15">
      <c r="A3877">
        <v>3871</v>
      </c>
      <c r="B3877" t="str">
        <f>"201410010469"</f>
        <v>201410010469</v>
      </c>
      <c r="C3877" t="s">
        <v>6</v>
      </c>
    </row>
    <row r="3878" spans="1:3" ht="15">
      <c r="A3878">
        <v>3872</v>
      </c>
      <c r="B3878" t="str">
        <f>"200801009192"</f>
        <v>200801009192</v>
      </c>
      <c r="C3878" t="s">
        <v>14</v>
      </c>
    </row>
    <row r="3879" spans="1:3" ht="15">
      <c r="A3879">
        <v>3873</v>
      </c>
      <c r="B3879" t="str">
        <f>"00580683"</f>
        <v>00580683</v>
      </c>
      <c r="C3879" t="s">
        <v>6</v>
      </c>
    </row>
    <row r="3880" spans="1:3" ht="15">
      <c r="A3880">
        <v>3874</v>
      </c>
      <c r="B3880" t="str">
        <f>"00570142"</f>
        <v>00570142</v>
      </c>
      <c r="C3880" t="s">
        <v>6</v>
      </c>
    </row>
    <row r="3881" spans="1:3" ht="15">
      <c r="A3881">
        <v>3875</v>
      </c>
      <c r="B3881" t="str">
        <f>"201511034362"</f>
        <v>201511034362</v>
      </c>
      <c r="C3881" t="s">
        <v>6</v>
      </c>
    </row>
    <row r="3882" spans="1:3" ht="15">
      <c r="A3882">
        <v>3876</v>
      </c>
      <c r="B3882" t="str">
        <f>"00517948"</f>
        <v>00517948</v>
      </c>
      <c r="C3882" t="s">
        <v>6</v>
      </c>
    </row>
    <row r="3883" spans="1:3" ht="15">
      <c r="A3883">
        <v>3877</v>
      </c>
      <c r="B3883" t="str">
        <f>"00331654"</f>
        <v>00331654</v>
      </c>
      <c r="C3883" t="s">
        <v>6</v>
      </c>
    </row>
    <row r="3884" spans="1:3" ht="15">
      <c r="A3884">
        <v>3878</v>
      </c>
      <c r="B3884" t="str">
        <f>"00862534"</f>
        <v>00862534</v>
      </c>
      <c r="C3884" t="s">
        <v>6</v>
      </c>
    </row>
    <row r="3885" spans="1:3" ht="15">
      <c r="A3885">
        <v>3879</v>
      </c>
      <c r="B3885" t="str">
        <f>"00199318"</f>
        <v>00199318</v>
      </c>
      <c r="C3885" t="s">
        <v>6</v>
      </c>
    </row>
    <row r="3886" spans="1:3" ht="15">
      <c r="A3886">
        <v>3880</v>
      </c>
      <c r="B3886" t="str">
        <f>"00533842"</f>
        <v>00533842</v>
      </c>
      <c r="C3886" t="s">
        <v>6</v>
      </c>
    </row>
    <row r="3887" spans="1:3" ht="15">
      <c r="A3887">
        <v>3881</v>
      </c>
      <c r="B3887" t="str">
        <f>"00856593"</f>
        <v>00856593</v>
      </c>
      <c r="C3887" t="s">
        <v>6</v>
      </c>
    </row>
    <row r="3888" spans="1:3" ht="15">
      <c r="A3888">
        <v>3882</v>
      </c>
      <c r="B3888" t="str">
        <f>"00861151"</f>
        <v>00861151</v>
      </c>
      <c r="C3888" t="s">
        <v>9</v>
      </c>
    </row>
    <row r="3889" spans="1:3" ht="15">
      <c r="A3889">
        <v>3883</v>
      </c>
      <c r="B3889" t="str">
        <f>"00769920"</f>
        <v>00769920</v>
      </c>
      <c r="C3889" t="s">
        <v>11</v>
      </c>
    </row>
    <row r="3890" spans="1:3" ht="15">
      <c r="A3890">
        <v>3884</v>
      </c>
      <c r="B3890" t="str">
        <f>"00579102"</f>
        <v>00579102</v>
      </c>
      <c r="C3890" t="s">
        <v>6</v>
      </c>
    </row>
    <row r="3891" spans="1:3" ht="15">
      <c r="A3891">
        <v>3885</v>
      </c>
      <c r="B3891" t="str">
        <f>"00864369"</f>
        <v>00864369</v>
      </c>
      <c r="C3891" t="s">
        <v>9</v>
      </c>
    </row>
    <row r="3892" spans="1:3" ht="15">
      <c r="A3892">
        <v>3886</v>
      </c>
      <c r="B3892" t="str">
        <f>"00625403"</f>
        <v>00625403</v>
      </c>
      <c r="C3892" t="s">
        <v>6</v>
      </c>
    </row>
    <row r="3893" spans="1:3" ht="15">
      <c r="A3893">
        <v>3887</v>
      </c>
      <c r="B3893" t="str">
        <f>"00592798"</f>
        <v>00592798</v>
      </c>
      <c r="C3893" t="s">
        <v>6</v>
      </c>
    </row>
    <row r="3894" spans="1:3" ht="15">
      <c r="A3894">
        <v>3888</v>
      </c>
      <c r="B3894" t="str">
        <f>"00183512"</f>
        <v>00183512</v>
      </c>
      <c r="C3894" t="s">
        <v>6</v>
      </c>
    </row>
    <row r="3895" spans="1:3" ht="15">
      <c r="A3895">
        <v>3889</v>
      </c>
      <c r="B3895" t="str">
        <f>"00808828"</f>
        <v>00808828</v>
      </c>
      <c r="C3895" t="s">
        <v>9</v>
      </c>
    </row>
    <row r="3896" spans="1:3" ht="15">
      <c r="A3896">
        <v>3890</v>
      </c>
      <c r="B3896" t="str">
        <f>"00106593"</f>
        <v>00106593</v>
      </c>
      <c r="C3896" t="s">
        <v>6</v>
      </c>
    </row>
    <row r="3897" spans="1:3" ht="15">
      <c r="A3897">
        <v>3891</v>
      </c>
      <c r="B3897" t="str">
        <f>"00733854"</f>
        <v>00733854</v>
      </c>
      <c r="C3897" t="s">
        <v>6</v>
      </c>
    </row>
    <row r="3898" spans="1:3" ht="15">
      <c r="A3898">
        <v>3892</v>
      </c>
      <c r="B3898" t="str">
        <f>"00860821"</f>
        <v>00860821</v>
      </c>
      <c r="C3898" t="s">
        <v>6</v>
      </c>
    </row>
    <row r="3899" spans="1:3" ht="15">
      <c r="A3899">
        <v>3893</v>
      </c>
      <c r="B3899" t="str">
        <f>"00575044"</f>
        <v>00575044</v>
      </c>
      <c r="C3899" t="s">
        <v>10</v>
      </c>
    </row>
    <row r="3900" spans="1:3" ht="15">
      <c r="A3900">
        <v>3894</v>
      </c>
      <c r="B3900" t="str">
        <f>"201410005884"</f>
        <v>201410005884</v>
      </c>
      <c r="C3900" t="s">
        <v>6</v>
      </c>
    </row>
    <row r="3901" spans="1:3" ht="15">
      <c r="A3901">
        <v>3895</v>
      </c>
      <c r="B3901" t="str">
        <f>"201502002743"</f>
        <v>201502002743</v>
      </c>
      <c r="C3901" t="s">
        <v>6</v>
      </c>
    </row>
    <row r="3902" spans="1:3" ht="15">
      <c r="A3902">
        <v>3896</v>
      </c>
      <c r="B3902" t="str">
        <f>"200801003881"</f>
        <v>200801003881</v>
      </c>
      <c r="C3902" t="s">
        <v>9</v>
      </c>
    </row>
    <row r="3903" spans="1:3" ht="15">
      <c r="A3903">
        <v>3897</v>
      </c>
      <c r="B3903" t="str">
        <f>"00647757"</f>
        <v>00647757</v>
      </c>
      <c r="C3903" t="s">
        <v>6</v>
      </c>
    </row>
    <row r="3904" spans="1:3" ht="15">
      <c r="A3904">
        <v>3898</v>
      </c>
      <c r="B3904" t="str">
        <f>"00864028"</f>
        <v>00864028</v>
      </c>
      <c r="C3904" t="s">
        <v>6</v>
      </c>
    </row>
    <row r="3905" spans="1:3" ht="15">
      <c r="A3905">
        <v>3899</v>
      </c>
      <c r="B3905" t="str">
        <f>"00465280"</f>
        <v>00465280</v>
      </c>
      <c r="C3905" t="s">
        <v>6</v>
      </c>
    </row>
    <row r="3906" spans="1:3" ht="15">
      <c r="A3906">
        <v>3900</v>
      </c>
      <c r="B3906" t="str">
        <f>"00572037"</f>
        <v>00572037</v>
      </c>
      <c r="C3906" t="s">
        <v>6</v>
      </c>
    </row>
    <row r="3907" spans="1:3" ht="15">
      <c r="A3907">
        <v>3901</v>
      </c>
      <c r="B3907" t="str">
        <f>"200810000446"</f>
        <v>200810000446</v>
      </c>
      <c r="C3907" t="s">
        <v>23</v>
      </c>
    </row>
    <row r="3908" spans="1:3" ht="15">
      <c r="A3908">
        <v>3902</v>
      </c>
      <c r="B3908" t="str">
        <f>"00857367"</f>
        <v>00857367</v>
      </c>
      <c r="C3908" t="s">
        <v>9</v>
      </c>
    </row>
    <row r="3909" spans="1:3" ht="15">
      <c r="A3909">
        <v>3903</v>
      </c>
      <c r="B3909" t="str">
        <f>"00253366"</f>
        <v>00253366</v>
      </c>
      <c r="C3909" t="s">
        <v>9</v>
      </c>
    </row>
    <row r="3910" spans="1:3" ht="15">
      <c r="A3910">
        <v>3904</v>
      </c>
      <c r="B3910" t="str">
        <f>"200904000100"</f>
        <v>200904000100</v>
      </c>
      <c r="C3910" t="s">
        <v>6</v>
      </c>
    </row>
    <row r="3911" spans="1:3" ht="15">
      <c r="A3911">
        <v>3905</v>
      </c>
      <c r="B3911" t="str">
        <f>"00863338"</f>
        <v>00863338</v>
      </c>
      <c r="C3911" t="s">
        <v>6</v>
      </c>
    </row>
    <row r="3912" spans="1:3" ht="15">
      <c r="A3912">
        <v>3906</v>
      </c>
      <c r="B3912" t="str">
        <f>"00811756"</f>
        <v>00811756</v>
      </c>
      <c r="C3912" t="s">
        <v>6</v>
      </c>
    </row>
    <row r="3913" spans="1:3" ht="15">
      <c r="A3913">
        <v>3907</v>
      </c>
      <c r="B3913" t="str">
        <f>"00571623"</f>
        <v>00571623</v>
      </c>
      <c r="C3913" t="s">
        <v>9</v>
      </c>
    </row>
    <row r="3914" spans="1:3" ht="15">
      <c r="A3914">
        <v>3908</v>
      </c>
      <c r="B3914" t="str">
        <f>"00079889"</f>
        <v>00079889</v>
      </c>
      <c r="C3914" t="s">
        <v>6</v>
      </c>
    </row>
    <row r="3915" spans="1:3" ht="15">
      <c r="A3915">
        <v>3909</v>
      </c>
      <c r="B3915" t="str">
        <f>"00600257"</f>
        <v>00600257</v>
      </c>
      <c r="C3915" t="s">
        <v>7</v>
      </c>
    </row>
    <row r="3916" spans="1:3" ht="15">
      <c r="A3916">
        <v>3910</v>
      </c>
      <c r="B3916" t="str">
        <f>"00542439"</f>
        <v>00542439</v>
      </c>
      <c r="C3916" t="s">
        <v>6</v>
      </c>
    </row>
    <row r="3917" spans="1:3" ht="15">
      <c r="A3917">
        <v>3911</v>
      </c>
      <c r="B3917" t="str">
        <f>"00478331"</f>
        <v>00478331</v>
      </c>
      <c r="C3917" t="s">
        <v>6</v>
      </c>
    </row>
    <row r="3918" spans="1:3" ht="15">
      <c r="A3918">
        <v>3912</v>
      </c>
      <c r="B3918" t="str">
        <f>"00862110"</f>
        <v>00862110</v>
      </c>
      <c r="C3918" t="s">
        <v>9</v>
      </c>
    </row>
    <row r="3919" spans="1:3" ht="15">
      <c r="A3919">
        <v>3913</v>
      </c>
      <c r="B3919" t="str">
        <f>"00022631"</f>
        <v>00022631</v>
      </c>
      <c r="C3919" t="s">
        <v>9</v>
      </c>
    </row>
    <row r="3920" spans="1:3" ht="15">
      <c r="A3920">
        <v>3914</v>
      </c>
      <c r="B3920" t="str">
        <f>"00859162"</f>
        <v>00859162</v>
      </c>
      <c r="C3920" t="s">
        <v>6</v>
      </c>
    </row>
    <row r="3921" spans="1:3" ht="15">
      <c r="A3921">
        <v>3915</v>
      </c>
      <c r="B3921" t="str">
        <f>"00512222"</f>
        <v>00512222</v>
      </c>
      <c r="C3921" t="s">
        <v>6</v>
      </c>
    </row>
    <row r="3922" spans="1:3" ht="15">
      <c r="A3922">
        <v>3916</v>
      </c>
      <c r="B3922" t="str">
        <f>"00861243"</f>
        <v>00861243</v>
      </c>
      <c r="C3922" t="s">
        <v>6</v>
      </c>
    </row>
    <row r="3923" spans="1:3" ht="15">
      <c r="A3923">
        <v>3917</v>
      </c>
      <c r="B3923" t="str">
        <f>"201412000698"</f>
        <v>201412000698</v>
      </c>
      <c r="C3923" t="s">
        <v>6</v>
      </c>
    </row>
    <row r="3924" spans="1:3" ht="15">
      <c r="A3924">
        <v>3918</v>
      </c>
      <c r="B3924" t="str">
        <f>"00857017"</f>
        <v>00857017</v>
      </c>
      <c r="C3924" t="s">
        <v>6</v>
      </c>
    </row>
    <row r="3925" spans="1:3" ht="15">
      <c r="A3925">
        <v>3919</v>
      </c>
      <c r="B3925" t="str">
        <f>"00585607"</f>
        <v>00585607</v>
      </c>
      <c r="C3925" t="s">
        <v>6</v>
      </c>
    </row>
    <row r="3926" spans="1:3" ht="15">
      <c r="A3926">
        <v>3920</v>
      </c>
      <c r="B3926" t="str">
        <f>"201412001368"</f>
        <v>201412001368</v>
      </c>
      <c r="C3926" t="s">
        <v>10</v>
      </c>
    </row>
    <row r="3927" spans="1:3" ht="15">
      <c r="A3927">
        <v>3921</v>
      </c>
      <c r="B3927" t="str">
        <f>"00611462"</f>
        <v>00611462</v>
      </c>
      <c r="C3927" t="s">
        <v>15</v>
      </c>
    </row>
    <row r="3928" spans="1:3" ht="15">
      <c r="A3928">
        <v>3922</v>
      </c>
      <c r="B3928" t="str">
        <f>"00578521"</f>
        <v>00578521</v>
      </c>
      <c r="C3928" t="s">
        <v>6</v>
      </c>
    </row>
    <row r="3929" spans="1:3" ht="15">
      <c r="A3929">
        <v>3923</v>
      </c>
      <c r="B3929" t="str">
        <f>"00565646"</f>
        <v>00565646</v>
      </c>
      <c r="C3929" t="s">
        <v>6</v>
      </c>
    </row>
    <row r="3930" spans="1:3" ht="15">
      <c r="A3930">
        <v>3924</v>
      </c>
      <c r="B3930" t="str">
        <f>"00862463"</f>
        <v>00862463</v>
      </c>
      <c r="C3930" t="s">
        <v>6</v>
      </c>
    </row>
    <row r="3931" spans="1:3" ht="15">
      <c r="A3931">
        <v>3925</v>
      </c>
      <c r="B3931" t="str">
        <f>"00559608"</f>
        <v>00559608</v>
      </c>
      <c r="C3931" t="s">
        <v>6</v>
      </c>
    </row>
    <row r="3932" spans="1:3" ht="15">
      <c r="A3932">
        <v>3926</v>
      </c>
      <c r="B3932" t="str">
        <f>"00619814"</f>
        <v>00619814</v>
      </c>
      <c r="C3932" t="s">
        <v>6</v>
      </c>
    </row>
    <row r="3933" spans="1:3" ht="15">
      <c r="A3933">
        <v>3927</v>
      </c>
      <c r="B3933" t="str">
        <f>"00653430"</f>
        <v>00653430</v>
      </c>
      <c r="C3933" t="s">
        <v>14</v>
      </c>
    </row>
    <row r="3934" spans="1:3" ht="15">
      <c r="A3934">
        <v>3928</v>
      </c>
      <c r="B3934" t="str">
        <f>"00630261"</f>
        <v>00630261</v>
      </c>
      <c r="C3934" t="s">
        <v>6</v>
      </c>
    </row>
    <row r="3935" spans="1:3" ht="15">
      <c r="A3935">
        <v>3929</v>
      </c>
      <c r="B3935" t="str">
        <f>"00575980"</f>
        <v>00575980</v>
      </c>
      <c r="C3935" t="s">
        <v>10</v>
      </c>
    </row>
    <row r="3936" spans="1:3" ht="15">
      <c r="A3936">
        <v>3930</v>
      </c>
      <c r="B3936" t="str">
        <f>"201406000654"</f>
        <v>201406000654</v>
      </c>
      <c r="C3936" t="s">
        <v>6</v>
      </c>
    </row>
    <row r="3937" spans="1:3" ht="15">
      <c r="A3937">
        <v>3931</v>
      </c>
      <c r="B3937" t="str">
        <f>"00566566"</f>
        <v>00566566</v>
      </c>
      <c r="C3937" t="s">
        <v>6</v>
      </c>
    </row>
    <row r="3938" spans="1:3" ht="15">
      <c r="A3938">
        <v>3932</v>
      </c>
      <c r="B3938" t="str">
        <f>"00860043"</f>
        <v>00860043</v>
      </c>
      <c r="C3938" t="s">
        <v>7</v>
      </c>
    </row>
    <row r="3939" spans="1:3" ht="15">
      <c r="A3939">
        <v>3933</v>
      </c>
      <c r="B3939" t="str">
        <f>"00589685"</f>
        <v>00589685</v>
      </c>
      <c r="C3939" t="s">
        <v>6</v>
      </c>
    </row>
    <row r="3940" spans="1:3" ht="15">
      <c r="A3940">
        <v>3934</v>
      </c>
      <c r="B3940" t="str">
        <f>"00294858"</f>
        <v>00294858</v>
      </c>
      <c r="C3940" t="s">
        <v>15</v>
      </c>
    </row>
    <row r="3941" spans="1:3" ht="15">
      <c r="A3941">
        <v>3935</v>
      </c>
      <c r="B3941" t="str">
        <f>"00314057"</f>
        <v>00314057</v>
      </c>
      <c r="C3941" t="s">
        <v>6</v>
      </c>
    </row>
    <row r="3942" spans="1:3" ht="15">
      <c r="A3942">
        <v>3936</v>
      </c>
      <c r="B3942" t="str">
        <f>"00612562"</f>
        <v>00612562</v>
      </c>
      <c r="C3942" t="s">
        <v>6</v>
      </c>
    </row>
    <row r="3943" spans="1:3" ht="15">
      <c r="A3943">
        <v>3937</v>
      </c>
      <c r="B3943" t="str">
        <f>"00482236"</f>
        <v>00482236</v>
      </c>
      <c r="C3943" t="s">
        <v>6</v>
      </c>
    </row>
    <row r="3944" spans="1:3" ht="15">
      <c r="A3944">
        <v>3938</v>
      </c>
      <c r="B3944" t="str">
        <f>"00859660"</f>
        <v>00859660</v>
      </c>
      <c r="C3944" t="s">
        <v>6</v>
      </c>
    </row>
    <row r="3945" spans="1:3" ht="15">
      <c r="A3945">
        <v>3939</v>
      </c>
      <c r="B3945" t="str">
        <f>"00588019"</f>
        <v>00588019</v>
      </c>
      <c r="C3945" t="s">
        <v>16</v>
      </c>
    </row>
    <row r="3946" spans="1:3" ht="15">
      <c r="A3946">
        <v>3940</v>
      </c>
      <c r="B3946" t="str">
        <f>"00563152"</f>
        <v>00563152</v>
      </c>
      <c r="C3946" t="s">
        <v>6</v>
      </c>
    </row>
    <row r="3947" spans="1:3" ht="15">
      <c r="A3947">
        <v>3941</v>
      </c>
      <c r="B3947" t="str">
        <f>"00774225"</f>
        <v>00774225</v>
      </c>
      <c r="C3947" t="s">
        <v>6</v>
      </c>
    </row>
    <row r="3948" spans="1:3" ht="15">
      <c r="A3948">
        <v>3942</v>
      </c>
      <c r="B3948" t="str">
        <f>"00861827"</f>
        <v>00861827</v>
      </c>
      <c r="C3948" t="s">
        <v>6</v>
      </c>
    </row>
    <row r="3949" spans="1:3" ht="15">
      <c r="A3949">
        <v>3943</v>
      </c>
      <c r="B3949" t="str">
        <f>"00588205"</f>
        <v>00588205</v>
      </c>
      <c r="C3949" t="s">
        <v>6</v>
      </c>
    </row>
    <row r="3950" spans="1:3" ht="15">
      <c r="A3950">
        <v>3944</v>
      </c>
      <c r="B3950" t="str">
        <f>"201511025368"</f>
        <v>201511025368</v>
      </c>
      <c r="C3950" t="s">
        <v>6</v>
      </c>
    </row>
    <row r="3951" spans="1:3" ht="15">
      <c r="A3951">
        <v>3945</v>
      </c>
      <c r="B3951" t="str">
        <f>"00247284"</f>
        <v>00247284</v>
      </c>
      <c r="C3951" t="s">
        <v>6</v>
      </c>
    </row>
    <row r="3952" spans="1:3" ht="15">
      <c r="A3952">
        <v>3946</v>
      </c>
      <c r="B3952" t="str">
        <f>"00613098"</f>
        <v>00613098</v>
      </c>
      <c r="C3952" t="s">
        <v>6</v>
      </c>
    </row>
    <row r="3953" spans="1:3" ht="15">
      <c r="A3953">
        <v>3947</v>
      </c>
      <c r="B3953" t="str">
        <f>"00860894"</f>
        <v>00860894</v>
      </c>
      <c r="C3953" t="s">
        <v>10</v>
      </c>
    </row>
    <row r="3954" spans="1:3" ht="15">
      <c r="A3954">
        <v>3948</v>
      </c>
      <c r="B3954" t="str">
        <f>"00576300"</f>
        <v>00576300</v>
      </c>
      <c r="C3954" t="s">
        <v>6</v>
      </c>
    </row>
    <row r="3955" spans="1:3" ht="15">
      <c r="A3955">
        <v>3949</v>
      </c>
      <c r="B3955" t="str">
        <f>"200807000884"</f>
        <v>200807000884</v>
      </c>
      <c r="C3955" t="s">
        <v>6</v>
      </c>
    </row>
    <row r="3956" spans="1:3" ht="15">
      <c r="A3956">
        <v>3950</v>
      </c>
      <c r="B3956" t="str">
        <f>"00574724"</f>
        <v>00574724</v>
      </c>
      <c r="C3956" t="s">
        <v>6</v>
      </c>
    </row>
    <row r="3957" spans="1:3" ht="15">
      <c r="A3957">
        <v>3951</v>
      </c>
      <c r="B3957" t="str">
        <f>"00864477"</f>
        <v>00864477</v>
      </c>
      <c r="C3957" t="s">
        <v>6</v>
      </c>
    </row>
    <row r="3958" spans="1:3" ht="15">
      <c r="A3958">
        <v>3952</v>
      </c>
      <c r="B3958" t="str">
        <f>"00669438"</f>
        <v>00669438</v>
      </c>
      <c r="C3958" t="s">
        <v>6</v>
      </c>
    </row>
    <row r="3959" spans="1:3" ht="15">
      <c r="A3959">
        <v>3953</v>
      </c>
      <c r="B3959" t="str">
        <f>"00295716"</f>
        <v>00295716</v>
      </c>
      <c r="C3959" t="s">
        <v>6</v>
      </c>
    </row>
    <row r="3960" spans="1:3" ht="15">
      <c r="A3960">
        <v>3954</v>
      </c>
      <c r="B3960" t="str">
        <f>"00176301"</f>
        <v>00176301</v>
      </c>
      <c r="C3960" t="s">
        <v>6</v>
      </c>
    </row>
    <row r="3961" spans="1:3" ht="15">
      <c r="A3961">
        <v>3955</v>
      </c>
      <c r="B3961" t="str">
        <f>"00622852"</f>
        <v>00622852</v>
      </c>
      <c r="C3961" t="s">
        <v>6</v>
      </c>
    </row>
    <row r="3962" spans="1:3" ht="15">
      <c r="A3962">
        <v>3956</v>
      </c>
      <c r="B3962" t="str">
        <f>"00594586"</f>
        <v>00594586</v>
      </c>
      <c r="C3962" t="s">
        <v>10</v>
      </c>
    </row>
    <row r="3963" spans="1:3" ht="15">
      <c r="A3963">
        <v>3957</v>
      </c>
      <c r="B3963" t="str">
        <f>"00523465"</f>
        <v>00523465</v>
      </c>
      <c r="C3963" t="s">
        <v>10</v>
      </c>
    </row>
    <row r="3964" spans="1:3" ht="15">
      <c r="A3964">
        <v>3958</v>
      </c>
      <c r="B3964" t="str">
        <f>"00588229"</f>
        <v>00588229</v>
      </c>
      <c r="C3964" t="s">
        <v>6</v>
      </c>
    </row>
    <row r="3965" spans="1:3" ht="15">
      <c r="A3965">
        <v>3959</v>
      </c>
      <c r="B3965" t="str">
        <f>"00486238"</f>
        <v>00486238</v>
      </c>
      <c r="C3965" t="s">
        <v>6</v>
      </c>
    </row>
    <row r="3966" spans="1:3" ht="15">
      <c r="A3966">
        <v>3960</v>
      </c>
      <c r="B3966" t="str">
        <f>"00861585"</f>
        <v>00861585</v>
      </c>
      <c r="C3966" t="s">
        <v>6</v>
      </c>
    </row>
    <row r="3967" spans="1:3" ht="15">
      <c r="A3967">
        <v>3961</v>
      </c>
      <c r="B3967" t="str">
        <f>"00595111"</f>
        <v>00595111</v>
      </c>
      <c r="C3967" t="s">
        <v>6</v>
      </c>
    </row>
    <row r="3968" spans="1:3" ht="15">
      <c r="A3968">
        <v>3962</v>
      </c>
      <c r="B3968" t="str">
        <f>"00244998"</f>
        <v>00244998</v>
      </c>
      <c r="C3968" t="s">
        <v>6</v>
      </c>
    </row>
    <row r="3969" spans="1:3" ht="15">
      <c r="A3969">
        <v>3963</v>
      </c>
      <c r="B3969" t="str">
        <f>"00516553"</f>
        <v>00516553</v>
      </c>
      <c r="C3969" t="s">
        <v>10</v>
      </c>
    </row>
    <row r="3970" spans="1:3" ht="15">
      <c r="A3970">
        <v>3964</v>
      </c>
      <c r="B3970" t="str">
        <f>"00105161"</f>
        <v>00105161</v>
      </c>
      <c r="C3970" t="s">
        <v>6</v>
      </c>
    </row>
    <row r="3971" spans="1:3" ht="15">
      <c r="A3971">
        <v>3965</v>
      </c>
      <c r="B3971" t="str">
        <f>"00830686"</f>
        <v>00830686</v>
      </c>
      <c r="C3971" t="s">
        <v>6</v>
      </c>
    </row>
    <row r="3972" spans="1:3" ht="15">
      <c r="A3972">
        <v>3966</v>
      </c>
      <c r="B3972" t="str">
        <f>"00862130"</f>
        <v>00862130</v>
      </c>
      <c r="C3972" t="s">
        <v>9</v>
      </c>
    </row>
    <row r="3973" spans="1:3" ht="15">
      <c r="A3973">
        <v>3967</v>
      </c>
      <c r="B3973" t="str">
        <f>"00572764"</f>
        <v>00572764</v>
      </c>
      <c r="C3973" t="s">
        <v>6</v>
      </c>
    </row>
    <row r="3974" spans="1:3" ht="15">
      <c r="A3974">
        <v>3968</v>
      </c>
      <c r="B3974" t="str">
        <f>"00864840"</f>
        <v>00864840</v>
      </c>
      <c r="C3974" t="s">
        <v>7</v>
      </c>
    </row>
    <row r="3975" spans="1:3" ht="15">
      <c r="A3975">
        <v>3969</v>
      </c>
      <c r="B3975" t="str">
        <f>"00441539"</f>
        <v>00441539</v>
      </c>
      <c r="C3975" t="s">
        <v>15</v>
      </c>
    </row>
    <row r="3976" spans="1:3" ht="15">
      <c r="A3976">
        <v>3970</v>
      </c>
      <c r="B3976" t="str">
        <f>"201405000682"</f>
        <v>201405000682</v>
      </c>
      <c r="C3976" t="s">
        <v>10</v>
      </c>
    </row>
    <row r="3977" spans="1:3" ht="15">
      <c r="A3977">
        <v>3971</v>
      </c>
      <c r="B3977" t="str">
        <f>"00584399"</f>
        <v>00584399</v>
      </c>
      <c r="C3977" t="s">
        <v>6</v>
      </c>
    </row>
    <row r="3978" spans="1:3" ht="15">
      <c r="A3978">
        <v>3972</v>
      </c>
      <c r="B3978" t="str">
        <f>"00590180"</f>
        <v>00590180</v>
      </c>
      <c r="C3978" t="s">
        <v>10</v>
      </c>
    </row>
    <row r="3979" spans="1:3" ht="15">
      <c r="A3979">
        <v>3973</v>
      </c>
      <c r="B3979" t="str">
        <f>"00602534"</f>
        <v>00602534</v>
      </c>
      <c r="C3979" t="s">
        <v>6</v>
      </c>
    </row>
    <row r="3980" spans="1:3" ht="15">
      <c r="A3980">
        <v>3974</v>
      </c>
      <c r="B3980" t="str">
        <f>"00570104"</f>
        <v>00570104</v>
      </c>
      <c r="C3980" t="s">
        <v>6</v>
      </c>
    </row>
    <row r="3981" spans="1:3" ht="15">
      <c r="A3981">
        <v>3975</v>
      </c>
      <c r="B3981" t="str">
        <f>"00587941"</f>
        <v>00587941</v>
      </c>
      <c r="C3981" t="s">
        <v>6</v>
      </c>
    </row>
    <row r="3982" spans="1:3" ht="15">
      <c r="A3982">
        <v>3976</v>
      </c>
      <c r="B3982" t="str">
        <f>"00635229"</f>
        <v>00635229</v>
      </c>
      <c r="C3982" t="s">
        <v>10</v>
      </c>
    </row>
    <row r="3983" spans="1:3" ht="15">
      <c r="A3983">
        <v>3977</v>
      </c>
      <c r="B3983" t="str">
        <f>"201412002275"</f>
        <v>201412002275</v>
      </c>
      <c r="C3983" t="s">
        <v>7</v>
      </c>
    </row>
    <row r="3984" spans="1:3" ht="15">
      <c r="A3984">
        <v>3978</v>
      </c>
      <c r="B3984" t="str">
        <f>"00585176"</f>
        <v>00585176</v>
      </c>
      <c r="C3984" t="s">
        <v>6</v>
      </c>
    </row>
    <row r="3985" spans="1:3" ht="15">
      <c r="A3985">
        <v>3979</v>
      </c>
      <c r="B3985" t="str">
        <f>"00524508"</f>
        <v>00524508</v>
      </c>
      <c r="C3985" t="s">
        <v>6</v>
      </c>
    </row>
    <row r="3986" spans="1:3" ht="15">
      <c r="A3986">
        <v>3980</v>
      </c>
      <c r="B3986" t="str">
        <f>"00631886"</f>
        <v>00631886</v>
      </c>
      <c r="C3986" t="s">
        <v>6</v>
      </c>
    </row>
    <row r="3987" spans="1:3" ht="15">
      <c r="A3987">
        <v>3981</v>
      </c>
      <c r="B3987" t="str">
        <f>"00861446"</f>
        <v>00861446</v>
      </c>
      <c r="C3987" t="s">
        <v>9</v>
      </c>
    </row>
    <row r="3988" spans="1:3" ht="15">
      <c r="A3988">
        <v>3982</v>
      </c>
      <c r="B3988" t="str">
        <f>"00506086"</f>
        <v>00506086</v>
      </c>
      <c r="C3988" t="s">
        <v>6</v>
      </c>
    </row>
    <row r="3989" spans="1:3" ht="15">
      <c r="A3989">
        <v>3983</v>
      </c>
      <c r="B3989" t="str">
        <f>"00633823"</f>
        <v>00633823</v>
      </c>
      <c r="C3989" t="s">
        <v>6</v>
      </c>
    </row>
    <row r="3990" spans="1:3" ht="15">
      <c r="A3990">
        <v>3984</v>
      </c>
      <c r="B3990" t="str">
        <f>"00763012"</f>
        <v>00763012</v>
      </c>
      <c r="C3990" t="s">
        <v>6</v>
      </c>
    </row>
    <row r="3991" spans="1:3" ht="15">
      <c r="A3991">
        <v>3985</v>
      </c>
      <c r="B3991" t="str">
        <f>"00571896"</f>
        <v>00571896</v>
      </c>
      <c r="C3991" t="s">
        <v>6</v>
      </c>
    </row>
    <row r="3992" spans="1:3" ht="15">
      <c r="A3992">
        <v>3986</v>
      </c>
      <c r="B3992" t="str">
        <f>"00564791"</f>
        <v>00564791</v>
      </c>
      <c r="C3992" t="s">
        <v>6</v>
      </c>
    </row>
    <row r="3993" spans="1:3" ht="15">
      <c r="A3993">
        <v>3987</v>
      </c>
      <c r="B3993" t="str">
        <f>"00120260"</f>
        <v>00120260</v>
      </c>
      <c r="C3993" t="s">
        <v>6</v>
      </c>
    </row>
    <row r="3994" spans="1:3" ht="15">
      <c r="A3994">
        <v>3988</v>
      </c>
      <c r="B3994" t="str">
        <f>"00132721"</f>
        <v>00132721</v>
      </c>
      <c r="C3994" t="s">
        <v>6</v>
      </c>
    </row>
    <row r="3995" spans="1:3" ht="15">
      <c r="A3995">
        <v>3989</v>
      </c>
      <c r="B3995" t="str">
        <f>"00855311"</f>
        <v>00855311</v>
      </c>
      <c r="C3995" t="s">
        <v>6</v>
      </c>
    </row>
    <row r="3996" spans="1:3" ht="15">
      <c r="A3996">
        <v>3990</v>
      </c>
      <c r="B3996" t="str">
        <f>"201512001812"</f>
        <v>201512001812</v>
      </c>
      <c r="C3996" t="s">
        <v>7</v>
      </c>
    </row>
    <row r="3997" spans="1:3" ht="15">
      <c r="A3997">
        <v>3991</v>
      </c>
      <c r="B3997" t="str">
        <f>"00863618"</f>
        <v>00863618</v>
      </c>
      <c r="C3997" t="s">
        <v>15</v>
      </c>
    </row>
    <row r="3998" spans="1:3" ht="15">
      <c r="A3998">
        <v>3992</v>
      </c>
      <c r="B3998" t="str">
        <f>"00582387"</f>
        <v>00582387</v>
      </c>
      <c r="C3998" t="s">
        <v>6</v>
      </c>
    </row>
    <row r="3999" spans="1:3" ht="15">
      <c r="A3999">
        <v>3993</v>
      </c>
      <c r="B3999" t="str">
        <f>"00602049"</f>
        <v>00602049</v>
      </c>
      <c r="C3999" t="s">
        <v>6</v>
      </c>
    </row>
    <row r="4000" spans="1:3" ht="15">
      <c r="A4000">
        <v>3994</v>
      </c>
      <c r="B4000" t="str">
        <f>"00783737"</f>
        <v>00783737</v>
      </c>
      <c r="C4000" t="s">
        <v>18</v>
      </c>
    </row>
    <row r="4001" spans="1:3" ht="15">
      <c r="A4001">
        <v>3995</v>
      </c>
      <c r="B4001" t="str">
        <f>"00619757"</f>
        <v>00619757</v>
      </c>
      <c r="C4001" t="s">
        <v>6</v>
      </c>
    </row>
    <row r="4002" spans="1:3" ht="15">
      <c r="A4002">
        <v>3996</v>
      </c>
      <c r="B4002" t="str">
        <f>"00496599"</f>
        <v>00496599</v>
      </c>
      <c r="C4002" t="s">
        <v>6</v>
      </c>
    </row>
    <row r="4003" spans="1:3" ht="15">
      <c r="A4003">
        <v>3997</v>
      </c>
      <c r="B4003" t="str">
        <f>"00863923"</f>
        <v>00863923</v>
      </c>
      <c r="C4003" t="s">
        <v>6</v>
      </c>
    </row>
    <row r="4004" spans="1:3" ht="15">
      <c r="A4004">
        <v>3998</v>
      </c>
      <c r="B4004" t="str">
        <f>"00591968"</f>
        <v>00591968</v>
      </c>
      <c r="C4004" t="s">
        <v>6</v>
      </c>
    </row>
    <row r="4005" spans="1:3" ht="15">
      <c r="A4005">
        <v>3999</v>
      </c>
      <c r="B4005" t="str">
        <f>"00858889"</f>
        <v>00858889</v>
      </c>
      <c r="C4005" t="s">
        <v>6</v>
      </c>
    </row>
    <row r="4006" spans="1:3" ht="15">
      <c r="A4006">
        <v>4000</v>
      </c>
      <c r="B4006" t="str">
        <f>"00857597"</f>
        <v>00857597</v>
      </c>
      <c r="C4006" t="s">
        <v>9</v>
      </c>
    </row>
    <row r="4007" spans="1:3" ht="15">
      <c r="A4007">
        <v>4001</v>
      </c>
      <c r="B4007" t="str">
        <f>"00860287"</f>
        <v>00860287</v>
      </c>
      <c r="C4007" t="s">
        <v>14</v>
      </c>
    </row>
    <row r="4008" spans="1:3" ht="15">
      <c r="A4008">
        <v>4002</v>
      </c>
      <c r="B4008" t="str">
        <f>"00612903"</f>
        <v>00612903</v>
      </c>
      <c r="C4008" t="s">
        <v>7</v>
      </c>
    </row>
    <row r="4009" spans="1:3" ht="15">
      <c r="A4009">
        <v>4003</v>
      </c>
      <c r="B4009" t="str">
        <f>"00615430"</f>
        <v>00615430</v>
      </c>
      <c r="C4009" t="s">
        <v>6</v>
      </c>
    </row>
    <row r="4010" spans="1:3" ht="15">
      <c r="A4010">
        <v>4004</v>
      </c>
      <c r="B4010" t="str">
        <f>"00864732"</f>
        <v>00864732</v>
      </c>
      <c r="C4010" t="s">
        <v>9</v>
      </c>
    </row>
    <row r="4011" spans="1:3" ht="15">
      <c r="A4011">
        <v>4005</v>
      </c>
      <c r="B4011" t="str">
        <f>"00811702"</f>
        <v>00811702</v>
      </c>
      <c r="C4011" t="s">
        <v>6</v>
      </c>
    </row>
    <row r="4012" spans="1:3" ht="15">
      <c r="A4012">
        <v>4006</v>
      </c>
      <c r="B4012" t="str">
        <f>"00592625"</f>
        <v>00592625</v>
      </c>
      <c r="C4012" t="s">
        <v>6</v>
      </c>
    </row>
    <row r="4013" spans="1:3" ht="15">
      <c r="A4013">
        <v>4007</v>
      </c>
      <c r="B4013" t="str">
        <f>"00725083"</f>
        <v>00725083</v>
      </c>
      <c r="C4013" t="s">
        <v>9</v>
      </c>
    </row>
    <row r="4014" spans="1:3" ht="15">
      <c r="A4014">
        <v>4008</v>
      </c>
      <c r="B4014" t="str">
        <f>"00436695"</f>
        <v>00436695</v>
      </c>
      <c r="C4014" t="s">
        <v>15</v>
      </c>
    </row>
    <row r="4015" spans="1:3" ht="15">
      <c r="A4015">
        <v>4009</v>
      </c>
      <c r="B4015" t="str">
        <f>"00620050"</f>
        <v>00620050</v>
      </c>
      <c r="C4015" t="s">
        <v>6</v>
      </c>
    </row>
    <row r="4016" spans="1:3" ht="15">
      <c r="A4016">
        <v>4010</v>
      </c>
      <c r="B4016" t="str">
        <f>"00009323"</f>
        <v>00009323</v>
      </c>
      <c r="C4016" t="s">
        <v>6</v>
      </c>
    </row>
    <row r="4017" spans="1:3" ht="15">
      <c r="A4017">
        <v>4011</v>
      </c>
      <c r="B4017" t="str">
        <f>"00567130"</f>
        <v>00567130</v>
      </c>
      <c r="C4017" t="s">
        <v>6</v>
      </c>
    </row>
    <row r="4018" spans="1:3" ht="15">
      <c r="A4018">
        <v>4012</v>
      </c>
      <c r="B4018" t="str">
        <f>"00333881"</f>
        <v>00333881</v>
      </c>
      <c r="C4018" t="s">
        <v>7</v>
      </c>
    </row>
    <row r="4019" spans="1:3" ht="15">
      <c r="A4019">
        <v>4013</v>
      </c>
      <c r="B4019" t="str">
        <f>"00860215"</f>
        <v>00860215</v>
      </c>
      <c r="C4019" t="s">
        <v>7</v>
      </c>
    </row>
    <row r="4020" spans="1:3" ht="15">
      <c r="A4020">
        <v>4014</v>
      </c>
      <c r="B4020" t="str">
        <f>"00627093"</f>
        <v>00627093</v>
      </c>
      <c r="C4020" t="s">
        <v>6</v>
      </c>
    </row>
    <row r="4021" spans="1:3" ht="15">
      <c r="A4021">
        <v>4015</v>
      </c>
      <c r="B4021" t="str">
        <f>"00567580"</f>
        <v>00567580</v>
      </c>
      <c r="C4021" t="s">
        <v>6</v>
      </c>
    </row>
    <row r="4022" spans="1:3" ht="15">
      <c r="A4022">
        <v>4016</v>
      </c>
      <c r="B4022" t="str">
        <f>"00581055"</f>
        <v>00581055</v>
      </c>
      <c r="C4022" t="s">
        <v>6</v>
      </c>
    </row>
    <row r="4023" spans="1:3" ht="15">
      <c r="A4023">
        <v>4017</v>
      </c>
      <c r="B4023" t="str">
        <f>"00766227"</f>
        <v>00766227</v>
      </c>
      <c r="C4023" t="s">
        <v>9</v>
      </c>
    </row>
    <row r="4024" spans="1:3" ht="15">
      <c r="A4024">
        <v>4018</v>
      </c>
      <c r="B4024" t="str">
        <f>"00103927"</f>
        <v>00103927</v>
      </c>
      <c r="C4024" t="s">
        <v>6</v>
      </c>
    </row>
    <row r="4025" spans="1:3" ht="15">
      <c r="A4025">
        <v>4019</v>
      </c>
      <c r="B4025" t="str">
        <f>"00596094"</f>
        <v>00596094</v>
      </c>
      <c r="C4025" t="s">
        <v>9</v>
      </c>
    </row>
    <row r="4026" spans="1:3" ht="15">
      <c r="A4026">
        <v>4020</v>
      </c>
      <c r="B4026" t="str">
        <f>"201406003276"</f>
        <v>201406003276</v>
      </c>
      <c r="C4026" t="s">
        <v>6</v>
      </c>
    </row>
    <row r="4027" spans="1:3" ht="15">
      <c r="A4027">
        <v>4021</v>
      </c>
      <c r="B4027" t="str">
        <f>"00560000"</f>
        <v>00560000</v>
      </c>
      <c r="C4027" t="s">
        <v>6</v>
      </c>
    </row>
    <row r="4028" spans="1:3" ht="15">
      <c r="A4028">
        <v>4022</v>
      </c>
      <c r="B4028" t="str">
        <f>"00831442"</f>
        <v>00831442</v>
      </c>
      <c r="C4028" t="s">
        <v>6</v>
      </c>
    </row>
    <row r="4029" spans="1:3" ht="15">
      <c r="A4029">
        <v>4023</v>
      </c>
      <c r="B4029" t="str">
        <f>"00176366"</f>
        <v>00176366</v>
      </c>
      <c r="C4029" t="s">
        <v>7</v>
      </c>
    </row>
    <row r="4030" spans="1:3" ht="15">
      <c r="A4030">
        <v>4024</v>
      </c>
      <c r="B4030" t="str">
        <f>"00568874"</f>
        <v>00568874</v>
      </c>
      <c r="C4030" t="s">
        <v>6</v>
      </c>
    </row>
    <row r="4031" spans="1:3" ht="15">
      <c r="A4031">
        <v>4025</v>
      </c>
      <c r="B4031" t="str">
        <f>"00302552"</f>
        <v>00302552</v>
      </c>
      <c r="C4031" t="s">
        <v>6</v>
      </c>
    </row>
    <row r="4032" spans="1:3" ht="15">
      <c r="A4032">
        <v>4026</v>
      </c>
      <c r="B4032" t="str">
        <f>"00147620"</f>
        <v>00147620</v>
      </c>
      <c r="C4032" t="s">
        <v>6</v>
      </c>
    </row>
    <row r="4033" spans="1:3" ht="15">
      <c r="A4033">
        <v>4027</v>
      </c>
      <c r="B4033" t="str">
        <f>"00859212"</f>
        <v>00859212</v>
      </c>
      <c r="C4033" t="s">
        <v>6</v>
      </c>
    </row>
    <row r="4034" spans="1:3" ht="15">
      <c r="A4034">
        <v>4028</v>
      </c>
      <c r="B4034" t="str">
        <f>"00593317"</f>
        <v>00593317</v>
      </c>
      <c r="C4034" t="s">
        <v>6</v>
      </c>
    </row>
    <row r="4035" spans="1:3" ht="15">
      <c r="A4035">
        <v>4029</v>
      </c>
      <c r="B4035" t="str">
        <f>"00860522"</f>
        <v>00860522</v>
      </c>
      <c r="C4035" t="s">
        <v>6</v>
      </c>
    </row>
    <row r="4036" spans="1:3" ht="15">
      <c r="A4036">
        <v>4030</v>
      </c>
      <c r="B4036" t="str">
        <f>"201507003715"</f>
        <v>201507003715</v>
      </c>
      <c r="C4036" t="s">
        <v>6</v>
      </c>
    </row>
    <row r="4037" spans="1:3" ht="15">
      <c r="A4037">
        <v>4031</v>
      </c>
      <c r="B4037" t="str">
        <f>"00619227"</f>
        <v>00619227</v>
      </c>
      <c r="C4037" t="s">
        <v>6</v>
      </c>
    </row>
    <row r="4038" spans="1:3" ht="15">
      <c r="A4038">
        <v>4032</v>
      </c>
      <c r="B4038" t="str">
        <f>"00642254"</f>
        <v>00642254</v>
      </c>
      <c r="C4038" t="s">
        <v>6</v>
      </c>
    </row>
    <row r="4039" spans="1:3" ht="15">
      <c r="A4039">
        <v>4033</v>
      </c>
      <c r="B4039" t="str">
        <f>"00113911"</f>
        <v>00113911</v>
      </c>
      <c r="C4039" t="s">
        <v>6</v>
      </c>
    </row>
    <row r="4040" spans="1:3" ht="15">
      <c r="A4040">
        <v>4034</v>
      </c>
      <c r="B4040" t="str">
        <f>"201511015247"</f>
        <v>201511015247</v>
      </c>
      <c r="C4040" t="s">
        <v>6</v>
      </c>
    </row>
    <row r="4041" spans="1:3" ht="15">
      <c r="A4041">
        <v>4035</v>
      </c>
      <c r="B4041" t="str">
        <f>"00745035"</f>
        <v>00745035</v>
      </c>
      <c r="C4041" t="s">
        <v>9</v>
      </c>
    </row>
    <row r="4042" spans="1:3" ht="15">
      <c r="A4042">
        <v>4036</v>
      </c>
      <c r="B4042" t="str">
        <f>"00125910"</f>
        <v>00125910</v>
      </c>
      <c r="C4042" t="s">
        <v>10</v>
      </c>
    </row>
    <row r="4043" spans="1:3" ht="15">
      <c r="A4043">
        <v>4037</v>
      </c>
      <c r="B4043" t="str">
        <f>"00162718"</f>
        <v>00162718</v>
      </c>
      <c r="C4043" t="s">
        <v>6</v>
      </c>
    </row>
    <row r="4044" spans="1:3" ht="15">
      <c r="A4044">
        <v>4038</v>
      </c>
      <c r="B4044" t="str">
        <f>"00510851"</f>
        <v>00510851</v>
      </c>
      <c r="C4044" t="s">
        <v>6</v>
      </c>
    </row>
    <row r="4045" spans="1:3" ht="15">
      <c r="A4045">
        <v>4039</v>
      </c>
      <c r="B4045" t="str">
        <f>"00560799"</f>
        <v>00560799</v>
      </c>
      <c r="C4045" t="s">
        <v>6</v>
      </c>
    </row>
    <row r="4046" spans="1:3" ht="15">
      <c r="A4046">
        <v>4040</v>
      </c>
      <c r="B4046" t="str">
        <f>"00156087"</f>
        <v>00156087</v>
      </c>
      <c r="C4046" t="s">
        <v>6</v>
      </c>
    </row>
    <row r="4047" spans="1:3" ht="15">
      <c r="A4047">
        <v>4041</v>
      </c>
      <c r="B4047" t="str">
        <f>"00601612"</f>
        <v>00601612</v>
      </c>
      <c r="C4047" t="s">
        <v>6</v>
      </c>
    </row>
    <row r="4048" spans="1:3" ht="15">
      <c r="A4048">
        <v>4042</v>
      </c>
      <c r="B4048" t="str">
        <f>"00761989"</f>
        <v>00761989</v>
      </c>
      <c r="C4048" t="s">
        <v>6</v>
      </c>
    </row>
    <row r="4049" spans="1:3" ht="15">
      <c r="A4049">
        <v>4043</v>
      </c>
      <c r="B4049" t="str">
        <f>"00117857"</f>
        <v>00117857</v>
      </c>
      <c r="C4049" t="s">
        <v>9</v>
      </c>
    </row>
    <row r="4050" spans="1:3" ht="15">
      <c r="A4050">
        <v>4044</v>
      </c>
      <c r="B4050" t="str">
        <f>"00860933"</f>
        <v>00860933</v>
      </c>
      <c r="C4050" t="s">
        <v>9</v>
      </c>
    </row>
    <row r="4051" spans="1:3" ht="15">
      <c r="A4051">
        <v>4045</v>
      </c>
      <c r="B4051" t="str">
        <f>"00223529"</f>
        <v>00223529</v>
      </c>
      <c r="C4051" t="s">
        <v>6</v>
      </c>
    </row>
    <row r="4052" spans="1:3" ht="15">
      <c r="A4052">
        <v>4046</v>
      </c>
      <c r="B4052" t="str">
        <f>"00861130"</f>
        <v>00861130</v>
      </c>
      <c r="C4052" t="s">
        <v>15</v>
      </c>
    </row>
    <row r="4053" spans="1:3" ht="15">
      <c r="A4053">
        <v>4047</v>
      </c>
      <c r="B4053" t="str">
        <f>"00639515"</f>
        <v>00639515</v>
      </c>
      <c r="C4053" t="s">
        <v>6</v>
      </c>
    </row>
    <row r="4054" spans="1:3" ht="15">
      <c r="A4054">
        <v>4048</v>
      </c>
      <c r="B4054" t="str">
        <f>"00608312"</f>
        <v>00608312</v>
      </c>
      <c r="C4054" t="s">
        <v>6</v>
      </c>
    </row>
    <row r="4055" spans="1:3" ht="15">
      <c r="A4055">
        <v>4049</v>
      </c>
      <c r="B4055" t="str">
        <f>"00467732"</f>
        <v>00467732</v>
      </c>
      <c r="C4055" t="s">
        <v>6</v>
      </c>
    </row>
    <row r="4056" spans="1:3" ht="15">
      <c r="A4056">
        <v>4050</v>
      </c>
      <c r="B4056" t="str">
        <f>"00507131"</f>
        <v>00507131</v>
      </c>
      <c r="C4056" t="s">
        <v>6</v>
      </c>
    </row>
    <row r="4057" spans="1:3" ht="15">
      <c r="A4057">
        <v>4051</v>
      </c>
      <c r="B4057" t="str">
        <f>"00187170"</f>
        <v>00187170</v>
      </c>
      <c r="C4057" t="s">
        <v>15</v>
      </c>
    </row>
    <row r="4058" spans="1:3" ht="15">
      <c r="A4058">
        <v>4052</v>
      </c>
      <c r="B4058" t="str">
        <f>"00857942"</f>
        <v>00857942</v>
      </c>
      <c r="C4058" t="s">
        <v>9</v>
      </c>
    </row>
    <row r="4059" spans="1:3" ht="15">
      <c r="A4059">
        <v>4053</v>
      </c>
      <c r="B4059" t="str">
        <f>"00216278"</f>
        <v>00216278</v>
      </c>
      <c r="C4059" t="s">
        <v>6</v>
      </c>
    </row>
    <row r="4060" spans="1:3" ht="15">
      <c r="A4060">
        <v>4054</v>
      </c>
      <c r="B4060" t="str">
        <f>"00622157"</f>
        <v>00622157</v>
      </c>
      <c r="C4060" t="s">
        <v>6</v>
      </c>
    </row>
    <row r="4061" spans="1:3" ht="15">
      <c r="A4061">
        <v>4055</v>
      </c>
      <c r="B4061" t="str">
        <f>"00184499"</f>
        <v>00184499</v>
      </c>
      <c r="C4061" t="s">
        <v>6</v>
      </c>
    </row>
    <row r="4062" spans="1:3" ht="15">
      <c r="A4062">
        <v>4056</v>
      </c>
      <c r="B4062" t="str">
        <f>"201511033335"</f>
        <v>201511033335</v>
      </c>
      <c r="C4062" t="s">
        <v>6</v>
      </c>
    </row>
    <row r="4063" spans="1:3" ht="15">
      <c r="A4063">
        <v>4057</v>
      </c>
      <c r="B4063" t="str">
        <f>"00591297"</f>
        <v>00591297</v>
      </c>
      <c r="C4063" t="s">
        <v>10</v>
      </c>
    </row>
    <row r="4064" spans="1:3" ht="15">
      <c r="A4064">
        <v>4058</v>
      </c>
      <c r="B4064" t="str">
        <f>"00798953"</f>
        <v>00798953</v>
      </c>
      <c r="C4064" t="s">
        <v>6</v>
      </c>
    </row>
    <row r="4065" spans="1:3" ht="15">
      <c r="A4065">
        <v>4059</v>
      </c>
      <c r="B4065" t="str">
        <f>"00648628"</f>
        <v>00648628</v>
      </c>
      <c r="C4065" t="s">
        <v>6</v>
      </c>
    </row>
    <row r="4066" spans="1:3" ht="15">
      <c r="A4066">
        <v>4060</v>
      </c>
      <c r="B4066" t="str">
        <f>"00571211"</f>
        <v>00571211</v>
      </c>
      <c r="C4066" t="s">
        <v>6</v>
      </c>
    </row>
    <row r="4067" spans="1:3" ht="15">
      <c r="A4067">
        <v>4061</v>
      </c>
      <c r="B4067" t="str">
        <f>"00797482"</f>
        <v>00797482</v>
      </c>
      <c r="C4067" t="s">
        <v>11</v>
      </c>
    </row>
    <row r="4068" spans="1:3" ht="15">
      <c r="A4068">
        <v>4062</v>
      </c>
      <c r="B4068" t="str">
        <f>"00563297"</f>
        <v>00563297</v>
      </c>
      <c r="C4068" t="s">
        <v>7</v>
      </c>
    </row>
    <row r="4069" spans="1:3" ht="15">
      <c r="A4069">
        <v>4063</v>
      </c>
      <c r="B4069" t="str">
        <f>"00303347"</f>
        <v>00303347</v>
      </c>
      <c r="C4069" t="s">
        <v>7</v>
      </c>
    </row>
    <row r="4070" spans="1:3" ht="15">
      <c r="A4070">
        <v>4064</v>
      </c>
      <c r="B4070" t="str">
        <f>"00153211"</f>
        <v>00153211</v>
      </c>
      <c r="C4070" t="s">
        <v>6</v>
      </c>
    </row>
    <row r="4071" spans="1:3" ht="15">
      <c r="A4071">
        <v>4065</v>
      </c>
      <c r="B4071" t="str">
        <f>"201510002038"</f>
        <v>201510002038</v>
      </c>
      <c r="C4071" t="s">
        <v>6</v>
      </c>
    </row>
    <row r="4072" spans="1:3" ht="15">
      <c r="A4072">
        <v>4066</v>
      </c>
      <c r="B4072" t="str">
        <f>"00570846"</f>
        <v>00570846</v>
      </c>
      <c r="C4072" t="s">
        <v>6</v>
      </c>
    </row>
    <row r="4073" spans="1:3" ht="15">
      <c r="A4073">
        <v>4067</v>
      </c>
      <c r="B4073" t="str">
        <f>"00509465"</f>
        <v>00509465</v>
      </c>
      <c r="C4073" t="s">
        <v>6</v>
      </c>
    </row>
    <row r="4074" spans="1:3" ht="15">
      <c r="A4074">
        <v>4068</v>
      </c>
      <c r="B4074" t="str">
        <f>"00728125"</f>
        <v>00728125</v>
      </c>
      <c r="C4074" t="s">
        <v>6</v>
      </c>
    </row>
    <row r="4075" spans="1:3" ht="15">
      <c r="A4075">
        <v>4069</v>
      </c>
      <c r="B4075" t="str">
        <f>"00857636"</f>
        <v>00857636</v>
      </c>
      <c r="C4075" t="s">
        <v>9</v>
      </c>
    </row>
    <row r="4076" spans="1:3" ht="15">
      <c r="A4076">
        <v>4070</v>
      </c>
      <c r="B4076" t="str">
        <f>"00596482"</f>
        <v>00596482</v>
      </c>
      <c r="C4076" t="s">
        <v>6</v>
      </c>
    </row>
    <row r="4077" spans="1:3" ht="15">
      <c r="A4077">
        <v>4071</v>
      </c>
      <c r="B4077" t="str">
        <f>"00135165"</f>
        <v>00135165</v>
      </c>
      <c r="C4077" t="s">
        <v>6</v>
      </c>
    </row>
    <row r="4078" spans="1:3" ht="15">
      <c r="A4078">
        <v>4072</v>
      </c>
      <c r="B4078" t="str">
        <f>"201102000488"</f>
        <v>201102000488</v>
      </c>
      <c r="C4078" t="s">
        <v>10</v>
      </c>
    </row>
    <row r="4079" spans="1:3" ht="15">
      <c r="A4079">
        <v>4073</v>
      </c>
      <c r="B4079" t="str">
        <f>"00634212"</f>
        <v>00634212</v>
      </c>
      <c r="C4079" t="s">
        <v>18</v>
      </c>
    </row>
    <row r="4080" spans="1:3" ht="15">
      <c r="A4080">
        <v>4074</v>
      </c>
      <c r="B4080" t="str">
        <f>"00601269"</f>
        <v>00601269</v>
      </c>
      <c r="C4080" t="s">
        <v>6</v>
      </c>
    </row>
    <row r="4081" spans="1:3" ht="15">
      <c r="A4081">
        <v>4075</v>
      </c>
      <c r="B4081" t="str">
        <f>"201604004368"</f>
        <v>201604004368</v>
      </c>
      <c r="C4081" t="s">
        <v>6</v>
      </c>
    </row>
    <row r="4082" spans="1:3" ht="15">
      <c r="A4082">
        <v>4076</v>
      </c>
      <c r="B4082" t="str">
        <f>"00460174"</f>
        <v>00460174</v>
      </c>
      <c r="C4082" t="s">
        <v>10</v>
      </c>
    </row>
    <row r="4083" spans="1:3" ht="15">
      <c r="A4083">
        <v>4077</v>
      </c>
      <c r="B4083" t="str">
        <f>"00625110"</f>
        <v>00625110</v>
      </c>
      <c r="C4083" t="s">
        <v>6</v>
      </c>
    </row>
    <row r="4084" spans="1:3" ht="15">
      <c r="A4084">
        <v>4078</v>
      </c>
      <c r="B4084" t="str">
        <f>"00584774"</f>
        <v>00584774</v>
      </c>
      <c r="C4084" t="s">
        <v>6</v>
      </c>
    </row>
    <row r="4085" spans="1:3" ht="15">
      <c r="A4085">
        <v>4079</v>
      </c>
      <c r="B4085" t="str">
        <f>"00663216"</f>
        <v>00663216</v>
      </c>
      <c r="C4085" t="s">
        <v>11</v>
      </c>
    </row>
    <row r="4086" spans="1:3" ht="15">
      <c r="A4086">
        <v>4080</v>
      </c>
      <c r="B4086" t="str">
        <f>"00588710"</f>
        <v>00588710</v>
      </c>
      <c r="C4086" t="s">
        <v>8</v>
      </c>
    </row>
    <row r="4087" spans="1:3" ht="15">
      <c r="A4087">
        <v>4081</v>
      </c>
      <c r="B4087" t="str">
        <f>"00307465"</f>
        <v>00307465</v>
      </c>
      <c r="C4087" t="s">
        <v>6</v>
      </c>
    </row>
    <row r="4088" spans="1:3" ht="15">
      <c r="A4088">
        <v>4082</v>
      </c>
      <c r="B4088" t="str">
        <f>"00524253"</f>
        <v>00524253</v>
      </c>
      <c r="C4088" t="s">
        <v>6</v>
      </c>
    </row>
    <row r="4089" spans="1:3" ht="15">
      <c r="A4089">
        <v>4083</v>
      </c>
      <c r="B4089" t="str">
        <f>"00859651"</f>
        <v>00859651</v>
      </c>
      <c r="C4089" t="s">
        <v>6</v>
      </c>
    </row>
    <row r="4090" spans="1:3" ht="15">
      <c r="A4090">
        <v>4084</v>
      </c>
      <c r="B4090" t="str">
        <f>"200801003120"</f>
        <v>200801003120</v>
      </c>
      <c r="C4090" t="s">
        <v>6</v>
      </c>
    </row>
    <row r="4091" spans="1:3" ht="15">
      <c r="A4091">
        <v>4085</v>
      </c>
      <c r="B4091" t="str">
        <f>"200804000122"</f>
        <v>200804000122</v>
      </c>
      <c r="C4091" t="s">
        <v>7</v>
      </c>
    </row>
    <row r="4092" spans="1:3" ht="15">
      <c r="A4092">
        <v>4086</v>
      </c>
      <c r="B4092" t="str">
        <f>"00467355"</f>
        <v>00467355</v>
      </c>
      <c r="C4092" t="s">
        <v>6</v>
      </c>
    </row>
    <row r="4093" spans="1:3" ht="15">
      <c r="A4093">
        <v>4087</v>
      </c>
      <c r="B4093" t="str">
        <f>"00565281"</f>
        <v>00565281</v>
      </c>
      <c r="C4093" t="s">
        <v>6</v>
      </c>
    </row>
    <row r="4094" spans="1:3" ht="15">
      <c r="A4094">
        <v>4088</v>
      </c>
      <c r="B4094" t="str">
        <f>"00467303"</f>
        <v>00467303</v>
      </c>
      <c r="C4094" t="s">
        <v>6</v>
      </c>
    </row>
    <row r="4095" spans="1:3" ht="15">
      <c r="A4095">
        <v>4089</v>
      </c>
      <c r="B4095" t="str">
        <f>"00552367"</f>
        <v>00552367</v>
      </c>
      <c r="C4095" t="s">
        <v>6</v>
      </c>
    </row>
    <row r="4096" spans="1:3" ht="15">
      <c r="A4096">
        <v>4090</v>
      </c>
      <c r="B4096" t="str">
        <f>"00863471"</f>
        <v>00863471</v>
      </c>
      <c r="C4096" t="s">
        <v>11</v>
      </c>
    </row>
    <row r="4097" spans="1:3" ht="15">
      <c r="A4097">
        <v>4091</v>
      </c>
      <c r="B4097" t="str">
        <f>"00861833"</f>
        <v>00861833</v>
      </c>
      <c r="C4097" t="s">
        <v>6</v>
      </c>
    </row>
    <row r="4098" spans="1:3" ht="15">
      <c r="A4098">
        <v>4092</v>
      </c>
      <c r="B4098" t="str">
        <f>"00632773"</f>
        <v>00632773</v>
      </c>
      <c r="C4098" t="s">
        <v>6</v>
      </c>
    </row>
    <row r="4099" spans="1:3" ht="15">
      <c r="A4099">
        <v>4093</v>
      </c>
      <c r="B4099" t="str">
        <f>"00578579"</f>
        <v>00578579</v>
      </c>
      <c r="C4099" t="s">
        <v>6</v>
      </c>
    </row>
    <row r="4100" spans="1:3" ht="15">
      <c r="A4100">
        <v>4094</v>
      </c>
      <c r="B4100" t="str">
        <f>"00863326"</f>
        <v>00863326</v>
      </c>
      <c r="C4100" t="s">
        <v>6</v>
      </c>
    </row>
    <row r="4101" spans="1:3" ht="15">
      <c r="A4101">
        <v>4095</v>
      </c>
      <c r="B4101" t="str">
        <f>"00838336"</f>
        <v>00838336</v>
      </c>
      <c r="C4101" t="s">
        <v>6</v>
      </c>
    </row>
    <row r="4102" spans="1:3" ht="15">
      <c r="A4102">
        <v>4096</v>
      </c>
      <c r="B4102" t="str">
        <f>"00863339"</f>
        <v>00863339</v>
      </c>
      <c r="C4102" t="s">
        <v>6</v>
      </c>
    </row>
    <row r="4103" spans="1:3" ht="15">
      <c r="A4103">
        <v>4097</v>
      </c>
      <c r="B4103" t="str">
        <f>"00854953"</f>
        <v>00854953</v>
      </c>
      <c r="C4103" t="s">
        <v>9</v>
      </c>
    </row>
    <row r="4104" spans="1:3" ht="15">
      <c r="A4104">
        <v>4098</v>
      </c>
      <c r="B4104" t="str">
        <f>"00574673"</f>
        <v>00574673</v>
      </c>
      <c r="C4104" t="s">
        <v>6</v>
      </c>
    </row>
    <row r="4105" spans="1:3" ht="15">
      <c r="A4105">
        <v>4099</v>
      </c>
      <c r="B4105" t="str">
        <f>"00131601"</f>
        <v>00131601</v>
      </c>
      <c r="C4105" t="s">
        <v>6</v>
      </c>
    </row>
    <row r="4106" spans="1:3" ht="15">
      <c r="A4106">
        <v>4100</v>
      </c>
      <c r="B4106" t="str">
        <f>"00859415"</f>
        <v>00859415</v>
      </c>
      <c r="C4106" t="s">
        <v>6</v>
      </c>
    </row>
    <row r="4107" spans="1:3" ht="15">
      <c r="A4107">
        <v>4101</v>
      </c>
      <c r="B4107" t="str">
        <f>"00593366"</f>
        <v>00593366</v>
      </c>
      <c r="C4107" t="s">
        <v>6</v>
      </c>
    </row>
    <row r="4108" spans="1:3" ht="15">
      <c r="A4108">
        <v>4102</v>
      </c>
      <c r="B4108" t="str">
        <f>"00539078"</f>
        <v>00539078</v>
      </c>
      <c r="C4108" t="s">
        <v>6</v>
      </c>
    </row>
    <row r="4109" spans="1:3" ht="15">
      <c r="A4109">
        <v>4103</v>
      </c>
      <c r="B4109" t="str">
        <f>"201511043640"</f>
        <v>201511043640</v>
      </c>
      <c r="C4109" t="s">
        <v>6</v>
      </c>
    </row>
    <row r="4110" spans="1:3" ht="15">
      <c r="A4110">
        <v>4104</v>
      </c>
      <c r="B4110" t="str">
        <f>"00602965"</f>
        <v>00602965</v>
      </c>
      <c r="C4110" t="s">
        <v>6</v>
      </c>
    </row>
    <row r="4111" spans="1:3" ht="15">
      <c r="A4111">
        <v>4105</v>
      </c>
      <c r="B4111" t="str">
        <f>"00588007"</f>
        <v>00588007</v>
      </c>
      <c r="C4111" t="s">
        <v>6</v>
      </c>
    </row>
    <row r="4112" spans="1:3" ht="15">
      <c r="A4112">
        <v>4106</v>
      </c>
      <c r="B4112" t="str">
        <f>"00622079"</f>
        <v>00622079</v>
      </c>
      <c r="C4112" t="s">
        <v>6</v>
      </c>
    </row>
    <row r="4113" spans="1:3" ht="15">
      <c r="A4113">
        <v>4107</v>
      </c>
      <c r="B4113" t="str">
        <f>"00860195"</f>
        <v>00860195</v>
      </c>
      <c r="C4113" t="s">
        <v>6</v>
      </c>
    </row>
    <row r="4114" spans="1:3" ht="15">
      <c r="A4114">
        <v>4108</v>
      </c>
      <c r="B4114" t="str">
        <f>"00763576"</f>
        <v>00763576</v>
      </c>
      <c r="C4114" t="s">
        <v>7</v>
      </c>
    </row>
    <row r="4115" spans="1:3" ht="15">
      <c r="A4115">
        <v>4109</v>
      </c>
      <c r="B4115" t="str">
        <f>"00860865"</f>
        <v>00860865</v>
      </c>
      <c r="C4115" t="s">
        <v>9</v>
      </c>
    </row>
    <row r="4116" spans="1:3" ht="15">
      <c r="A4116">
        <v>4110</v>
      </c>
      <c r="B4116" t="str">
        <f>"00596410"</f>
        <v>00596410</v>
      </c>
      <c r="C4116" t="s">
        <v>6</v>
      </c>
    </row>
    <row r="4117" spans="1:3" ht="15">
      <c r="A4117">
        <v>4111</v>
      </c>
      <c r="B4117" t="str">
        <f>"00449499"</f>
        <v>00449499</v>
      </c>
      <c r="C4117" t="s">
        <v>6</v>
      </c>
    </row>
    <row r="4118" spans="1:3" ht="15">
      <c r="A4118">
        <v>4112</v>
      </c>
      <c r="B4118" t="str">
        <f>"00860039"</f>
        <v>00860039</v>
      </c>
      <c r="C4118" t="s">
        <v>9</v>
      </c>
    </row>
    <row r="4119" spans="1:3" ht="15">
      <c r="A4119">
        <v>4113</v>
      </c>
      <c r="B4119" t="str">
        <f>"00863747"</f>
        <v>00863747</v>
      </c>
      <c r="C4119" t="s">
        <v>6</v>
      </c>
    </row>
    <row r="4120" spans="1:3" ht="15">
      <c r="A4120">
        <v>4114</v>
      </c>
      <c r="B4120" t="str">
        <f>"00854279"</f>
        <v>00854279</v>
      </c>
      <c r="C4120" t="s">
        <v>6</v>
      </c>
    </row>
    <row r="4121" spans="1:3" ht="15">
      <c r="A4121">
        <v>4115</v>
      </c>
      <c r="B4121" t="str">
        <f>"00857952"</f>
        <v>00857952</v>
      </c>
      <c r="C4121" t="s">
        <v>10</v>
      </c>
    </row>
    <row r="4122" spans="1:3" ht="15">
      <c r="A4122">
        <v>4116</v>
      </c>
      <c r="B4122" t="str">
        <f>"00722595"</f>
        <v>00722595</v>
      </c>
      <c r="C4122" t="s">
        <v>14</v>
      </c>
    </row>
    <row r="4123" spans="1:3" ht="15">
      <c r="A4123">
        <v>4117</v>
      </c>
      <c r="B4123" t="str">
        <f>"00526154"</f>
        <v>00526154</v>
      </c>
      <c r="C4123" t="s">
        <v>6</v>
      </c>
    </row>
    <row r="4124" spans="1:3" ht="15">
      <c r="A4124">
        <v>4118</v>
      </c>
      <c r="B4124" t="str">
        <f>"200712000955"</f>
        <v>200712000955</v>
      </c>
      <c r="C4124" t="s">
        <v>6</v>
      </c>
    </row>
    <row r="4125" spans="1:3" ht="15">
      <c r="A4125">
        <v>4119</v>
      </c>
      <c r="B4125" t="str">
        <f>"00790240"</f>
        <v>00790240</v>
      </c>
      <c r="C4125" t="s">
        <v>6</v>
      </c>
    </row>
    <row r="4126" spans="1:3" ht="15">
      <c r="A4126">
        <v>4120</v>
      </c>
      <c r="B4126" t="str">
        <f>"201601000733"</f>
        <v>201601000733</v>
      </c>
      <c r="C4126" t="s">
        <v>6</v>
      </c>
    </row>
    <row r="4127" spans="1:3" ht="15">
      <c r="A4127">
        <v>4121</v>
      </c>
      <c r="B4127" t="str">
        <f>"00572023"</f>
        <v>00572023</v>
      </c>
      <c r="C4127" t="s">
        <v>6</v>
      </c>
    </row>
    <row r="4128" spans="1:3" ht="15">
      <c r="A4128">
        <v>4122</v>
      </c>
      <c r="B4128" t="str">
        <f>"00445495"</f>
        <v>00445495</v>
      </c>
      <c r="C4128" t="s">
        <v>6</v>
      </c>
    </row>
    <row r="4129" spans="1:3" ht="15">
      <c r="A4129">
        <v>4123</v>
      </c>
      <c r="B4129" t="str">
        <f>"00626597"</f>
        <v>00626597</v>
      </c>
      <c r="C4129" t="s">
        <v>6</v>
      </c>
    </row>
    <row r="4130" spans="1:3" ht="15">
      <c r="A4130">
        <v>4124</v>
      </c>
      <c r="B4130" t="str">
        <f>"00857886"</f>
        <v>00857886</v>
      </c>
      <c r="C4130" t="s">
        <v>6</v>
      </c>
    </row>
    <row r="4131" spans="1:3" ht="15">
      <c r="A4131">
        <v>4125</v>
      </c>
      <c r="B4131" t="str">
        <f>"00584311"</f>
        <v>00584311</v>
      </c>
      <c r="C4131" t="s">
        <v>6</v>
      </c>
    </row>
    <row r="4132" spans="1:3" ht="15">
      <c r="A4132">
        <v>4126</v>
      </c>
      <c r="B4132" t="str">
        <f>"00043974"</f>
        <v>00043974</v>
      </c>
      <c r="C4132" t="s">
        <v>6</v>
      </c>
    </row>
    <row r="4133" spans="1:3" ht="15">
      <c r="A4133">
        <v>4127</v>
      </c>
      <c r="B4133" t="str">
        <f>"00864896"</f>
        <v>00864896</v>
      </c>
      <c r="C4133" t="s">
        <v>10</v>
      </c>
    </row>
    <row r="4134" spans="1:3" ht="15">
      <c r="A4134">
        <v>4128</v>
      </c>
      <c r="B4134" t="str">
        <f>"00627599"</f>
        <v>00627599</v>
      </c>
      <c r="C4134" t="s">
        <v>6</v>
      </c>
    </row>
    <row r="4135" spans="1:3" ht="15">
      <c r="A4135">
        <v>4129</v>
      </c>
      <c r="B4135" t="str">
        <f>"00720091"</f>
        <v>00720091</v>
      </c>
      <c r="C4135" t="s">
        <v>6</v>
      </c>
    </row>
    <row r="4136" spans="1:3" ht="15">
      <c r="A4136">
        <v>4130</v>
      </c>
      <c r="B4136" t="str">
        <f>"00623951"</f>
        <v>00623951</v>
      </c>
      <c r="C4136" t="s">
        <v>7</v>
      </c>
    </row>
    <row r="4137" spans="1:3" ht="15">
      <c r="A4137">
        <v>4131</v>
      </c>
      <c r="B4137" t="str">
        <f>"00861648"</f>
        <v>00861648</v>
      </c>
      <c r="C4137" t="s">
        <v>11</v>
      </c>
    </row>
    <row r="4138" spans="1:3" ht="15">
      <c r="A4138">
        <v>4132</v>
      </c>
      <c r="B4138" t="str">
        <f>"00601029"</f>
        <v>00601029</v>
      </c>
      <c r="C4138" t="s">
        <v>10</v>
      </c>
    </row>
    <row r="4139" spans="1:3" ht="15">
      <c r="A4139">
        <v>4133</v>
      </c>
      <c r="B4139" t="str">
        <f>"00779437"</f>
        <v>00779437</v>
      </c>
      <c r="C4139" t="s">
        <v>14</v>
      </c>
    </row>
    <row r="4140" spans="1:3" ht="15">
      <c r="A4140">
        <v>4134</v>
      </c>
      <c r="B4140" t="str">
        <f>"200801010246"</f>
        <v>200801010246</v>
      </c>
      <c r="C4140" t="s">
        <v>7</v>
      </c>
    </row>
    <row r="4141" spans="1:3" ht="15">
      <c r="A4141">
        <v>4135</v>
      </c>
      <c r="B4141" t="str">
        <f>"201411000454"</f>
        <v>201411000454</v>
      </c>
      <c r="C4141" t="s">
        <v>6</v>
      </c>
    </row>
    <row r="4142" spans="1:3" ht="15">
      <c r="A4142">
        <v>4136</v>
      </c>
      <c r="B4142" t="str">
        <f>"00863745"</f>
        <v>00863745</v>
      </c>
      <c r="C4142" t="s">
        <v>9</v>
      </c>
    </row>
    <row r="4143" spans="1:3" ht="15">
      <c r="A4143">
        <v>4137</v>
      </c>
      <c r="B4143" t="str">
        <f>"00503954"</f>
        <v>00503954</v>
      </c>
      <c r="C4143" t="s">
        <v>10</v>
      </c>
    </row>
    <row r="4144" spans="1:3" ht="15">
      <c r="A4144">
        <v>4138</v>
      </c>
      <c r="B4144" t="str">
        <f>"200802000116"</f>
        <v>200802000116</v>
      </c>
      <c r="C4144" t="s">
        <v>7</v>
      </c>
    </row>
    <row r="4145" spans="1:3" ht="15">
      <c r="A4145">
        <v>4139</v>
      </c>
      <c r="B4145" t="str">
        <f>"00137104"</f>
        <v>00137104</v>
      </c>
      <c r="C4145" t="s">
        <v>6</v>
      </c>
    </row>
    <row r="4146" spans="1:3" ht="15">
      <c r="A4146">
        <v>4140</v>
      </c>
      <c r="B4146" t="str">
        <f>"00227537"</f>
        <v>00227537</v>
      </c>
      <c r="C4146" t="s">
        <v>6</v>
      </c>
    </row>
    <row r="4147" spans="1:3" ht="15">
      <c r="A4147">
        <v>4141</v>
      </c>
      <c r="B4147" t="str">
        <f>"00319403"</f>
        <v>00319403</v>
      </c>
      <c r="C4147" t="s">
        <v>6</v>
      </c>
    </row>
    <row r="4148" spans="1:3" ht="15">
      <c r="A4148">
        <v>4142</v>
      </c>
      <c r="B4148" t="str">
        <f>"00612797"</f>
        <v>00612797</v>
      </c>
      <c r="C4148" t="s">
        <v>6</v>
      </c>
    </row>
    <row r="4149" spans="1:3" ht="15">
      <c r="A4149">
        <v>4143</v>
      </c>
      <c r="B4149" t="str">
        <f>"00114505"</f>
        <v>00114505</v>
      </c>
      <c r="C4149" t="s">
        <v>6</v>
      </c>
    </row>
    <row r="4150" spans="1:3" ht="15">
      <c r="A4150">
        <v>4144</v>
      </c>
      <c r="B4150" t="str">
        <f>"00595872"</f>
        <v>00595872</v>
      </c>
      <c r="C4150" t="s">
        <v>6</v>
      </c>
    </row>
    <row r="4151" spans="1:3" ht="15">
      <c r="A4151">
        <v>4145</v>
      </c>
      <c r="B4151" t="str">
        <f>"201511040325"</f>
        <v>201511040325</v>
      </c>
      <c r="C4151" t="s">
        <v>6</v>
      </c>
    </row>
    <row r="4152" spans="1:3" ht="15">
      <c r="A4152">
        <v>4146</v>
      </c>
      <c r="B4152" t="str">
        <f>"00765760"</f>
        <v>00765760</v>
      </c>
      <c r="C4152" t="s">
        <v>6</v>
      </c>
    </row>
    <row r="4153" spans="1:3" ht="15">
      <c r="A4153">
        <v>4147</v>
      </c>
      <c r="B4153" t="str">
        <f>"201412006195"</f>
        <v>201412006195</v>
      </c>
      <c r="C4153" t="s">
        <v>6</v>
      </c>
    </row>
    <row r="4154" spans="1:3" ht="15">
      <c r="A4154">
        <v>4148</v>
      </c>
      <c r="B4154" t="str">
        <f>"00864901"</f>
        <v>00864901</v>
      </c>
      <c r="C4154" t="s">
        <v>6</v>
      </c>
    </row>
    <row r="4155" spans="1:3" ht="15">
      <c r="A4155">
        <v>4149</v>
      </c>
      <c r="B4155" t="str">
        <f>"00647606"</f>
        <v>00647606</v>
      </c>
      <c r="C4155" t="s">
        <v>6</v>
      </c>
    </row>
    <row r="4156" spans="1:3" ht="15">
      <c r="A4156">
        <v>4150</v>
      </c>
      <c r="B4156" t="str">
        <f>"00476390"</f>
        <v>00476390</v>
      </c>
      <c r="C4156" t="s">
        <v>6</v>
      </c>
    </row>
    <row r="4157" spans="1:3" ht="15">
      <c r="A4157">
        <v>4151</v>
      </c>
      <c r="B4157" t="str">
        <f>"00607452"</f>
        <v>00607452</v>
      </c>
      <c r="C4157" t="s">
        <v>8</v>
      </c>
    </row>
    <row r="4158" spans="1:3" ht="15">
      <c r="A4158">
        <v>4152</v>
      </c>
      <c r="B4158" t="str">
        <f>"201511027774"</f>
        <v>201511027774</v>
      </c>
      <c r="C4158" t="s">
        <v>6</v>
      </c>
    </row>
    <row r="4159" spans="1:3" ht="15">
      <c r="A4159">
        <v>4153</v>
      </c>
      <c r="B4159" t="str">
        <f>"00624059"</f>
        <v>00624059</v>
      </c>
      <c r="C4159" t="s">
        <v>10</v>
      </c>
    </row>
    <row r="4160" spans="1:3" ht="15">
      <c r="A4160">
        <v>4154</v>
      </c>
      <c r="B4160" t="str">
        <f>"00607174"</f>
        <v>00607174</v>
      </c>
      <c r="C4160" t="s">
        <v>6</v>
      </c>
    </row>
    <row r="4161" spans="1:3" ht="15">
      <c r="A4161">
        <v>4155</v>
      </c>
      <c r="B4161" t="str">
        <f>"00651788"</f>
        <v>00651788</v>
      </c>
      <c r="C4161" t="s">
        <v>6</v>
      </c>
    </row>
    <row r="4162" spans="1:3" ht="15">
      <c r="A4162">
        <v>4156</v>
      </c>
      <c r="B4162" t="str">
        <f>"00091281"</f>
        <v>00091281</v>
      </c>
      <c r="C4162" t="s">
        <v>6</v>
      </c>
    </row>
    <row r="4163" spans="1:3" ht="15">
      <c r="A4163">
        <v>4157</v>
      </c>
      <c r="B4163" t="str">
        <f>"00720664"</f>
        <v>00720664</v>
      </c>
      <c r="C4163" t="s">
        <v>6</v>
      </c>
    </row>
    <row r="4164" spans="1:3" ht="15">
      <c r="A4164">
        <v>4158</v>
      </c>
      <c r="B4164" t="str">
        <f>"00299758"</f>
        <v>00299758</v>
      </c>
      <c r="C4164" t="s">
        <v>6</v>
      </c>
    </row>
    <row r="4165" spans="1:3" ht="15">
      <c r="A4165">
        <v>4159</v>
      </c>
      <c r="B4165" t="str">
        <f>"00639428"</f>
        <v>00639428</v>
      </c>
      <c r="C4165" t="s">
        <v>6</v>
      </c>
    </row>
    <row r="4166" spans="1:3" ht="15">
      <c r="A4166">
        <v>4160</v>
      </c>
      <c r="B4166" t="str">
        <f>"00865241"</f>
        <v>00865241</v>
      </c>
      <c r="C4166" t="s">
        <v>9</v>
      </c>
    </row>
    <row r="4167" spans="1:3" ht="15">
      <c r="A4167">
        <v>4161</v>
      </c>
      <c r="B4167" t="str">
        <f>"00583015"</f>
        <v>00583015</v>
      </c>
      <c r="C4167" t="s">
        <v>10</v>
      </c>
    </row>
    <row r="4168" spans="1:3" ht="15">
      <c r="A4168">
        <v>4162</v>
      </c>
      <c r="B4168" t="str">
        <f>"00607551"</f>
        <v>00607551</v>
      </c>
      <c r="C4168" t="s">
        <v>6</v>
      </c>
    </row>
    <row r="4169" spans="1:3" ht="15">
      <c r="A4169">
        <v>4163</v>
      </c>
      <c r="B4169" t="str">
        <f>"00480577"</f>
        <v>00480577</v>
      </c>
      <c r="C4169" t="s">
        <v>6</v>
      </c>
    </row>
    <row r="4170" spans="1:3" ht="15">
      <c r="A4170">
        <v>4164</v>
      </c>
      <c r="B4170" t="str">
        <f>"00812446"</f>
        <v>00812446</v>
      </c>
      <c r="C4170" t="s">
        <v>6</v>
      </c>
    </row>
    <row r="4171" spans="1:3" ht="15">
      <c r="A4171">
        <v>4165</v>
      </c>
      <c r="B4171" t="str">
        <f>"00865107"</f>
        <v>00865107</v>
      </c>
      <c r="C4171" t="s">
        <v>9</v>
      </c>
    </row>
    <row r="4172" spans="1:3" ht="15">
      <c r="A4172">
        <v>4166</v>
      </c>
      <c r="B4172" t="str">
        <f>"00859403"</f>
        <v>00859403</v>
      </c>
      <c r="C4172" t="s">
        <v>11</v>
      </c>
    </row>
    <row r="4173" spans="1:3" ht="15">
      <c r="A4173">
        <v>4167</v>
      </c>
      <c r="B4173" t="str">
        <f>"00591809"</f>
        <v>00591809</v>
      </c>
      <c r="C4173" t="s">
        <v>6</v>
      </c>
    </row>
    <row r="4174" spans="1:3" ht="15">
      <c r="A4174">
        <v>4168</v>
      </c>
      <c r="B4174" t="str">
        <f>"201406006025"</f>
        <v>201406006025</v>
      </c>
      <c r="C4174" t="s">
        <v>6</v>
      </c>
    </row>
    <row r="4175" spans="1:3" ht="15">
      <c r="A4175">
        <v>4169</v>
      </c>
      <c r="B4175" t="str">
        <f>"00633111"</f>
        <v>00633111</v>
      </c>
      <c r="C4175" t="s">
        <v>6</v>
      </c>
    </row>
    <row r="4176" spans="1:3" ht="15">
      <c r="A4176">
        <v>4170</v>
      </c>
      <c r="B4176" t="str">
        <f>"00591078"</f>
        <v>00591078</v>
      </c>
      <c r="C4176" t="s">
        <v>6</v>
      </c>
    </row>
    <row r="4177" spans="1:3" ht="15">
      <c r="A4177">
        <v>4171</v>
      </c>
      <c r="B4177" t="str">
        <f>"00559183"</f>
        <v>00559183</v>
      </c>
      <c r="C4177" t="s">
        <v>6</v>
      </c>
    </row>
    <row r="4178" spans="1:3" ht="15">
      <c r="A4178">
        <v>4172</v>
      </c>
      <c r="B4178" t="str">
        <f>"00090451"</f>
        <v>00090451</v>
      </c>
      <c r="C4178" t="s">
        <v>6</v>
      </c>
    </row>
    <row r="4179" spans="1:3" ht="15">
      <c r="A4179">
        <v>4173</v>
      </c>
      <c r="B4179" t="str">
        <f>"00584064"</f>
        <v>00584064</v>
      </c>
      <c r="C4179" t="s">
        <v>18</v>
      </c>
    </row>
    <row r="4180" spans="1:3" ht="15">
      <c r="A4180">
        <v>4174</v>
      </c>
      <c r="B4180" t="str">
        <f>"00623195"</f>
        <v>00623195</v>
      </c>
      <c r="C4180" t="s">
        <v>10</v>
      </c>
    </row>
    <row r="4181" spans="1:3" ht="15">
      <c r="A4181">
        <v>4175</v>
      </c>
      <c r="B4181" t="str">
        <f>"00615943"</f>
        <v>00615943</v>
      </c>
      <c r="C4181" t="s">
        <v>6</v>
      </c>
    </row>
    <row r="4182" spans="1:3" ht="15">
      <c r="A4182">
        <v>4176</v>
      </c>
      <c r="B4182" t="str">
        <f>"00591197"</f>
        <v>00591197</v>
      </c>
      <c r="C4182" t="s">
        <v>6</v>
      </c>
    </row>
    <row r="4183" spans="1:3" ht="15">
      <c r="A4183">
        <v>4177</v>
      </c>
      <c r="B4183" t="str">
        <f>"201511022658"</f>
        <v>201511022658</v>
      </c>
      <c r="C4183" t="s">
        <v>6</v>
      </c>
    </row>
    <row r="4184" spans="1:3" ht="15">
      <c r="A4184">
        <v>4178</v>
      </c>
      <c r="B4184" t="str">
        <f>"00564229"</f>
        <v>00564229</v>
      </c>
      <c r="C4184" t="s">
        <v>8</v>
      </c>
    </row>
    <row r="4185" spans="1:3" ht="15">
      <c r="A4185">
        <v>4179</v>
      </c>
      <c r="B4185" t="str">
        <f>"00625226"</f>
        <v>00625226</v>
      </c>
      <c r="C4185" t="s">
        <v>6</v>
      </c>
    </row>
    <row r="4186" spans="1:3" ht="15">
      <c r="A4186">
        <v>4180</v>
      </c>
      <c r="B4186" t="str">
        <f>"201406015473"</f>
        <v>201406015473</v>
      </c>
      <c r="C4186" t="s">
        <v>6</v>
      </c>
    </row>
    <row r="4187" spans="1:3" ht="15">
      <c r="A4187">
        <v>4181</v>
      </c>
      <c r="B4187" t="str">
        <f>"00865310"</f>
        <v>00865310</v>
      </c>
      <c r="C4187" t="s">
        <v>6</v>
      </c>
    </row>
    <row r="4188" spans="1:3" ht="15">
      <c r="A4188">
        <v>4182</v>
      </c>
      <c r="B4188" t="str">
        <f>"00854768"</f>
        <v>00854768</v>
      </c>
      <c r="C4188" t="s">
        <v>6</v>
      </c>
    </row>
    <row r="4189" spans="1:3" ht="15">
      <c r="A4189">
        <v>4183</v>
      </c>
      <c r="B4189" t="str">
        <f>"00736167"</f>
        <v>00736167</v>
      </c>
      <c r="C4189" t="s">
        <v>6</v>
      </c>
    </row>
    <row r="4190" spans="1:3" ht="15">
      <c r="A4190">
        <v>4184</v>
      </c>
      <c r="B4190" t="str">
        <f>"00574394"</f>
        <v>00574394</v>
      </c>
      <c r="C4190" t="s">
        <v>6</v>
      </c>
    </row>
    <row r="4191" spans="1:3" ht="15">
      <c r="A4191">
        <v>4185</v>
      </c>
      <c r="B4191" t="str">
        <f>"00792224"</f>
        <v>00792224</v>
      </c>
      <c r="C4191" t="s">
        <v>6</v>
      </c>
    </row>
    <row r="4192" spans="1:3" ht="15">
      <c r="A4192">
        <v>4186</v>
      </c>
      <c r="B4192" t="str">
        <f>"201607141280"</f>
        <v>201607141280</v>
      </c>
      <c r="C4192" t="s">
        <v>6</v>
      </c>
    </row>
    <row r="4193" spans="1:3" ht="15">
      <c r="A4193">
        <v>4187</v>
      </c>
      <c r="B4193" t="str">
        <f>"00630588"</f>
        <v>00630588</v>
      </c>
      <c r="C4193" t="s">
        <v>6</v>
      </c>
    </row>
    <row r="4194" spans="1:3" ht="15">
      <c r="A4194">
        <v>4188</v>
      </c>
      <c r="B4194" t="str">
        <f>"00614097"</f>
        <v>00614097</v>
      </c>
      <c r="C4194" t="s">
        <v>7</v>
      </c>
    </row>
    <row r="4195" spans="1:3" ht="15">
      <c r="A4195">
        <v>4189</v>
      </c>
      <c r="B4195" t="str">
        <f>"00603172"</f>
        <v>00603172</v>
      </c>
      <c r="C4195" t="s">
        <v>6</v>
      </c>
    </row>
    <row r="4196" spans="1:3" ht="15">
      <c r="A4196">
        <v>4190</v>
      </c>
      <c r="B4196" t="str">
        <f>"00862520"</f>
        <v>00862520</v>
      </c>
      <c r="C4196" t="s">
        <v>6</v>
      </c>
    </row>
    <row r="4197" spans="1:3" ht="15">
      <c r="A4197">
        <v>4191</v>
      </c>
      <c r="B4197" t="str">
        <f>"00471926"</f>
        <v>00471926</v>
      </c>
      <c r="C4197" t="s">
        <v>6</v>
      </c>
    </row>
    <row r="4198" spans="1:3" ht="15">
      <c r="A4198">
        <v>4192</v>
      </c>
      <c r="B4198" t="str">
        <f>"00588259"</f>
        <v>00588259</v>
      </c>
      <c r="C4198" t="s">
        <v>6</v>
      </c>
    </row>
    <row r="4199" spans="1:3" ht="15">
      <c r="A4199">
        <v>4193</v>
      </c>
      <c r="B4199" t="str">
        <f>"00724068"</f>
        <v>00724068</v>
      </c>
      <c r="C4199" t="s">
        <v>6</v>
      </c>
    </row>
    <row r="4200" spans="1:3" ht="15">
      <c r="A4200">
        <v>4194</v>
      </c>
      <c r="B4200" t="str">
        <f>"00112384"</f>
        <v>00112384</v>
      </c>
      <c r="C4200" t="s">
        <v>6</v>
      </c>
    </row>
    <row r="4201" spans="1:3" ht="15">
      <c r="A4201">
        <v>4195</v>
      </c>
      <c r="B4201" t="str">
        <f>"201412004790"</f>
        <v>201412004790</v>
      </c>
      <c r="C4201" t="s">
        <v>9</v>
      </c>
    </row>
    <row r="4202" spans="1:3" ht="15">
      <c r="A4202">
        <v>4196</v>
      </c>
      <c r="B4202" t="str">
        <f>"00560387"</f>
        <v>00560387</v>
      </c>
      <c r="C4202" t="s">
        <v>6</v>
      </c>
    </row>
    <row r="4203" spans="1:3" ht="15">
      <c r="A4203">
        <v>4197</v>
      </c>
      <c r="B4203" t="str">
        <f>"00462919"</f>
        <v>00462919</v>
      </c>
      <c r="C4203" t="s">
        <v>6</v>
      </c>
    </row>
    <row r="4204" spans="1:3" ht="15">
      <c r="A4204">
        <v>4198</v>
      </c>
      <c r="B4204" t="str">
        <f>"00589611"</f>
        <v>00589611</v>
      </c>
      <c r="C4204" t="s">
        <v>6</v>
      </c>
    </row>
    <row r="4205" spans="1:3" ht="15">
      <c r="A4205">
        <v>4199</v>
      </c>
      <c r="B4205" t="str">
        <f>"00611753"</f>
        <v>00611753</v>
      </c>
      <c r="C4205" t="s">
        <v>6</v>
      </c>
    </row>
    <row r="4206" spans="1:3" ht="15">
      <c r="A4206">
        <v>4200</v>
      </c>
      <c r="B4206" t="str">
        <f>"201102000875"</f>
        <v>201102000875</v>
      </c>
      <c r="C4206" t="s">
        <v>10</v>
      </c>
    </row>
    <row r="4207" spans="1:3" ht="15">
      <c r="A4207">
        <v>4201</v>
      </c>
      <c r="B4207" t="str">
        <f>"00770068"</f>
        <v>00770068</v>
      </c>
      <c r="C4207" t="s">
        <v>6</v>
      </c>
    </row>
    <row r="4208" spans="1:3" ht="15">
      <c r="A4208">
        <v>4202</v>
      </c>
      <c r="B4208" t="str">
        <f>"00108623"</f>
        <v>00108623</v>
      </c>
      <c r="C4208" t="s">
        <v>6</v>
      </c>
    </row>
    <row r="4209" spans="1:3" ht="15">
      <c r="A4209">
        <v>4203</v>
      </c>
      <c r="B4209" t="str">
        <f>"00821654"</f>
        <v>00821654</v>
      </c>
      <c r="C4209" t="s">
        <v>6</v>
      </c>
    </row>
    <row r="4210" spans="1:3" ht="15">
      <c r="A4210">
        <v>4204</v>
      </c>
      <c r="B4210" t="str">
        <f>"00859214"</f>
        <v>00859214</v>
      </c>
      <c r="C4210" t="s">
        <v>6</v>
      </c>
    </row>
    <row r="4211" spans="1:3" ht="15">
      <c r="A4211">
        <v>4205</v>
      </c>
      <c r="B4211" t="str">
        <f>"00623586"</f>
        <v>00623586</v>
      </c>
      <c r="C4211" t="s">
        <v>10</v>
      </c>
    </row>
    <row r="4212" spans="1:3" ht="15">
      <c r="A4212">
        <v>4206</v>
      </c>
      <c r="B4212" t="str">
        <f>"00556978"</f>
        <v>00556978</v>
      </c>
      <c r="C4212" t="s">
        <v>6</v>
      </c>
    </row>
    <row r="4213" spans="1:3" ht="15">
      <c r="A4213">
        <v>4207</v>
      </c>
      <c r="B4213" t="str">
        <f>"00865020"</f>
        <v>00865020</v>
      </c>
      <c r="C4213" t="s">
        <v>6</v>
      </c>
    </row>
    <row r="4214" spans="1:3" ht="15">
      <c r="A4214">
        <v>4208</v>
      </c>
      <c r="B4214" t="str">
        <f>"00635648"</f>
        <v>00635648</v>
      </c>
      <c r="C4214" t="s">
        <v>6</v>
      </c>
    </row>
    <row r="4215" spans="1:3" ht="15">
      <c r="A4215">
        <v>4209</v>
      </c>
      <c r="B4215" t="str">
        <f>"00652172"</f>
        <v>00652172</v>
      </c>
      <c r="C4215" t="s">
        <v>6</v>
      </c>
    </row>
    <row r="4216" spans="1:3" ht="15">
      <c r="A4216">
        <v>4210</v>
      </c>
      <c r="B4216" t="str">
        <f>"00620939"</f>
        <v>00620939</v>
      </c>
      <c r="C4216" t="s">
        <v>6</v>
      </c>
    </row>
    <row r="4217" spans="1:3" ht="15">
      <c r="A4217">
        <v>4211</v>
      </c>
      <c r="B4217" t="str">
        <f>"00571969"</f>
        <v>00571969</v>
      </c>
      <c r="C4217" t="s">
        <v>6</v>
      </c>
    </row>
    <row r="4218" spans="1:3" ht="15">
      <c r="A4218">
        <v>4212</v>
      </c>
      <c r="B4218" t="str">
        <f>"00154198"</f>
        <v>00154198</v>
      </c>
      <c r="C4218" t="s">
        <v>6</v>
      </c>
    </row>
    <row r="4219" spans="1:3" ht="15">
      <c r="A4219">
        <v>4213</v>
      </c>
      <c r="B4219" t="str">
        <f>"00555406"</f>
        <v>00555406</v>
      </c>
      <c r="C4219" t="s">
        <v>6</v>
      </c>
    </row>
    <row r="4220" spans="1:3" ht="15">
      <c r="A4220">
        <v>4214</v>
      </c>
      <c r="B4220" t="str">
        <f>"00495504"</f>
        <v>00495504</v>
      </c>
      <c r="C4220" t="s">
        <v>9</v>
      </c>
    </row>
    <row r="4221" spans="1:3" ht="15">
      <c r="A4221">
        <v>4215</v>
      </c>
      <c r="B4221" t="str">
        <f>"00863770"</f>
        <v>00863770</v>
      </c>
      <c r="C4221" t="s">
        <v>9</v>
      </c>
    </row>
    <row r="4222" spans="1:3" ht="15">
      <c r="A4222">
        <v>4216</v>
      </c>
      <c r="B4222" t="str">
        <f>"00610441"</f>
        <v>00610441</v>
      </c>
      <c r="C4222" t="s">
        <v>6</v>
      </c>
    </row>
    <row r="4223" spans="1:3" ht="15">
      <c r="A4223">
        <v>4217</v>
      </c>
      <c r="B4223" t="str">
        <f>"201406019042"</f>
        <v>201406019042</v>
      </c>
      <c r="C4223" t="s">
        <v>6</v>
      </c>
    </row>
    <row r="4224" spans="1:3" ht="15">
      <c r="A4224">
        <v>4218</v>
      </c>
      <c r="B4224" t="str">
        <f>"00865314"</f>
        <v>00865314</v>
      </c>
      <c r="C4224" t="s">
        <v>9</v>
      </c>
    </row>
    <row r="4225" spans="1:3" ht="15">
      <c r="A4225">
        <v>4219</v>
      </c>
      <c r="B4225" t="str">
        <f>"00802447"</f>
        <v>00802447</v>
      </c>
      <c r="C4225" t="s">
        <v>6</v>
      </c>
    </row>
    <row r="4226" spans="1:3" ht="15">
      <c r="A4226">
        <v>4220</v>
      </c>
      <c r="B4226" t="str">
        <f>"00152742"</f>
        <v>00152742</v>
      </c>
      <c r="C4226" t="s">
        <v>6</v>
      </c>
    </row>
    <row r="4227" spans="1:3" ht="15">
      <c r="A4227">
        <v>4221</v>
      </c>
      <c r="B4227" t="str">
        <f>"00500905"</f>
        <v>00500905</v>
      </c>
      <c r="C4227" t="s">
        <v>14</v>
      </c>
    </row>
    <row r="4228" spans="1:3" ht="15">
      <c r="A4228">
        <v>4222</v>
      </c>
      <c r="B4228" t="str">
        <f>"00077091"</f>
        <v>00077091</v>
      </c>
      <c r="C4228" t="s">
        <v>6</v>
      </c>
    </row>
    <row r="4229" spans="1:3" ht="15">
      <c r="A4229">
        <v>4223</v>
      </c>
      <c r="B4229" t="str">
        <f>"00628852"</f>
        <v>00628852</v>
      </c>
      <c r="C4229" t="s">
        <v>6</v>
      </c>
    </row>
    <row r="4230" spans="1:3" ht="15">
      <c r="A4230">
        <v>4224</v>
      </c>
      <c r="B4230" t="str">
        <f>"00590701"</f>
        <v>00590701</v>
      </c>
      <c r="C4230" t="s">
        <v>6</v>
      </c>
    </row>
    <row r="4231" spans="1:3" ht="15">
      <c r="A4231">
        <v>4225</v>
      </c>
      <c r="B4231" t="str">
        <f>"00020004"</f>
        <v>00020004</v>
      </c>
      <c r="C4231" t="s">
        <v>9</v>
      </c>
    </row>
    <row r="4232" spans="1:3" ht="15">
      <c r="A4232">
        <v>4226</v>
      </c>
      <c r="B4232" t="str">
        <f>"00529420"</f>
        <v>00529420</v>
      </c>
      <c r="C4232" t="s">
        <v>6</v>
      </c>
    </row>
    <row r="4233" spans="1:3" ht="15">
      <c r="A4233">
        <v>4227</v>
      </c>
      <c r="B4233" t="str">
        <f>"00564907"</f>
        <v>00564907</v>
      </c>
      <c r="C4233" t="s">
        <v>6</v>
      </c>
    </row>
    <row r="4234" spans="1:3" ht="15">
      <c r="A4234">
        <v>4228</v>
      </c>
      <c r="B4234" t="str">
        <f>"00566071"</f>
        <v>00566071</v>
      </c>
      <c r="C4234" t="s">
        <v>6</v>
      </c>
    </row>
    <row r="4235" spans="1:3" ht="15">
      <c r="A4235">
        <v>4229</v>
      </c>
      <c r="B4235" t="str">
        <f>"00641024"</f>
        <v>00641024</v>
      </c>
      <c r="C4235" t="s">
        <v>6</v>
      </c>
    </row>
    <row r="4236" spans="1:3" ht="15">
      <c r="A4236">
        <v>4230</v>
      </c>
      <c r="B4236" t="str">
        <f>"00162971"</f>
        <v>00162971</v>
      </c>
      <c r="C4236" t="s">
        <v>6</v>
      </c>
    </row>
    <row r="4237" spans="1:3" ht="15">
      <c r="A4237">
        <v>4231</v>
      </c>
      <c r="B4237" t="str">
        <f>"00795291"</f>
        <v>00795291</v>
      </c>
      <c r="C4237" t="s">
        <v>10</v>
      </c>
    </row>
    <row r="4238" spans="1:3" ht="15">
      <c r="A4238">
        <v>4232</v>
      </c>
      <c r="B4238" t="str">
        <f>"00630650"</f>
        <v>00630650</v>
      </c>
      <c r="C4238" t="s">
        <v>6</v>
      </c>
    </row>
    <row r="4239" spans="1:3" ht="15">
      <c r="A4239">
        <v>4233</v>
      </c>
      <c r="B4239" t="str">
        <f>"00525932"</f>
        <v>00525932</v>
      </c>
      <c r="C4239" t="s">
        <v>6</v>
      </c>
    </row>
    <row r="4240" spans="1:3" ht="15">
      <c r="A4240">
        <v>4234</v>
      </c>
      <c r="B4240" t="str">
        <f>"00860297"</f>
        <v>00860297</v>
      </c>
      <c r="C4240" t="s">
        <v>6</v>
      </c>
    </row>
    <row r="4241" spans="1:3" ht="15">
      <c r="A4241">
        <v>4235</v>
      </c>
      <c r="B4241" t="str">
        <f>"00860655"</f>
        <v>00860655</v>
      </c>
      <c r="C4241" t="s">
        <v>11</v>
      </c>
    </row>
    <row r="4242" spans="1:3" ht="15">
      <c r="A4242">
        <v>4236</v>
      </c>
      <c r="B4242" t="str">
        <f>"201304002933"</f>
        <v>201304002933</v>
      </c>
      <c r="C4242" t="s">
        <v>14</v>
      </c>
    </row>
    <row r="4243" spans="1:3" ht="15">
      <c r="A4243">
        <v>4237</v>
      </c>
      <c r="B4243" t="str">
        <f>"00568263"</f>
        <v>00568263</v>
      </c>
      <c r="C4243" t="s">
        <v>6</v>
      </c>
    </row>
    <row r="4244" spans="1:3" ht="15">
      <c r="A4244">
        <v>4238</v>
      </c>
      <c r="B4244" t="str">
        <f>"00166037"</f>
        <v>00166037</v>
      </c>
      <c r="C4244" t="s">
        <v>6</v>
      </c>
    </row>
    <row r="4245" spans="1:3" ht="15">
      <c r="A4245">
        <v>4239</v>
      </c>
      <c r="B4245" t="str">
        <f>"00861299"</f>
        <v>00861299</v>
      </c>
      <c r="C4245" t="s">
        <v>11</v>
      </c>
    </row>
    <row r="4246" spans="1:3" ht="15">
      <c r="A4246">
        <v>4240</v>
      </c>
      <c r="B4246" t="str">
        <f>"00588518"</f>
        <v>00588518</v>
      </c>
      <c r="C4246" t="s">
        <v>10</v>
      </c>
    </row>
    <row r="4247" spans="1:3" ht="15">
      <c r="A4247">
        <v>4241</v>
      </c>
      <c r="B4247" t="str">
        <f>"00592339"</f>
        <v>00592339</v>
      </c>
      <c r="C4247" t="s">
        <v>6</v>
      </c>
    </row>
    <row r="4248" spans="1:3" ht="15">
      <c r="A4248">
        <v>4242</v>
      </c>
      <c r="B4248" t="str">
        <f>"00613587"</f>
        <v>00613587</v>
      </c>
      <c r="C4248" t="s">
        <v>7</v>
      </c>
    </row>
    <row r="4249" spans="1:3" ht="15">
      <c r="A4249">
        <v>4243</v>
      </c>
      <c r="B4249" t="str">
        <f>"00573374"</f>
        <v>00573374</v>
      </c>
      <c r="C4249" t="s">
        <v>6</v>
      </c>
    </row>
    <row r="4250" spans="1:3" ht="15">
      <c r="A4250">
        <v>4244</v>
      </c>
      <c r="B4250" t="str">
        <f>"00864847"</f>
        <v>00864847</v>
      </c>
      <c r="C4250" t="s">
        <v>6</v>
      </c>
    </row>
    <row r="4251" spans="1:3" ht="15">
      <c r="A4251">
        <v>4245</v>
      </c>
      <c r="B4251" t="str">
        <f>"00604883"</f>
        <v>00604883</v>
      </c>
      <c r="C4251" t="s">
        <v>10</v>
      </c>
    </row>
    <row r="4252" spans="1:3" ht="15">
      <c r="A4252">
        <v>4246</v>
      </c>
      <c r="B4252" t="str">
        <f>"00610073"</f>
        <v>00610073</v>
      </c>
      <c r="C4252" t="s">
        <v>6</v>
      </c>
    </row>
    <row r="4253" spans="1:3" ht="15">
      <c r="A4253">
        <v>4247</v>
      </c>
      <c r="B4253" t="str">
        <f>"201511022069"</f>
        <v>201511022069</v>
      </c>
      <c r="C4253" t="s">
        <v>6</v>
      </c>
    </row>
    <row r="4254" spans="1:3" ht="15">
      <c r="A4254">
        <v>4248</v>
      </c>
      <c r="B4254" t="str">
        <f>"00121207"</f>
        <v>00121207</v>
      </c>
      <c r="C4254" t="s">
        <v>6</v>
      </c>
    </row>
    <row r="4255" spans="1:3" ht="15">
      <c r="A4255">
        <v>4249</v>
      </c>
      <c r="B4255" t="str">
        <f>"00557098"</f>
        <v>00557098</v>
      </c>
      <c r="C4255" t="s">
        <v>6</v>
      </c>
    </row>
    <row r="4256" spans="1:3" ht="15">
      <c r="A4256">
        <v>4250</v>
      </c>
      <c r="B4256" t="str">
        <f>"00782404"</f>
        <v>00782404</v>
      </c>
      <c r="C4256" t="s">
        <v>6</v>
      </c>
    </row>
    <row r="4257" spans="1:3" ht="15">
      <c r="A4257">
        <v>4251</v>
      </c>
      <c r="B4257" t="str">
        <f>"00863072"</f>
        <v>00863072</v>
      </c>
      <c r="C4257" t="s">
        <v>9</v>
      </c>
    </row>
    <row r="4258" spans="1:3" ht="15">
      <c r="A4258">
        <v>4252</v>
      </c>
      <c r="B4258" t="str">
        <f>"00608537"</f>
        <v>00608537</v>
      </c>
      <c r="C4258" t="s">
        <v>6</v>
      </c>
    </row>
    <row r="4259" spans="1:3" ht="15">
      <c r="A4259">
        <v>4253</v>
      </c>
      <c r="B4259" t="str">
        <f>"00424399"</f>
        <v>00424399</v>
      </c>
      <c r="C4259" t="s">
        <v>10</v>
      </c>
    </row>
    <row r="4260" spans="1:3" ht="15">
      <c r="A4260">
        <v>4254</v>
      </c>
      <c r="B4260" t="str">
        <f>"00496462"</f>
        <v>00496462</v>
      </c>
      <c r="C4260" t="s">
        <v>10</v>
      </c>
    </row>
    <row r="4261" spans="1:3" ht="15">
      <c r="A4261">
        <v>4255</v>
      </c>
      <c r="B4261" t="str">
        <f>"00114560"</f>
        <v>00114560</v>
      </c>
      <c r="C4261" t="s">
        <v>6</v>
      </c>
    </row>
    <row r="4262" spans="1:3" ht="15">
      <c r="A4262">
        <v>4256</v>
      </c>
      <c r="B4262" t="str">
        <f>"00585856"</f>
        <v>00585856</v>
      </c>
      <c r="C4262" t="s">
        <v>6</v>
      </c>
    </row>
    <row r="4263" spans="1:3" ht="15">
      <c r="A4263">
        <v>4257</v>
      </c>
      <c r="B4263" t="str">
        <f>"00666096"</f>
        <v>00666096</v>
      </c>
      <c r="C4263" t="s">
        <v>6</v>
      </c>
    </row>
    <row r="4264" spans="1:3" ht="15">
      <c r="A4264">
        <v>4258</v>
      </c>
      <c r="B4264" t="str">
        <f>"00576637"</f>
        <v>00576637</v>
      </c>
      <c r="C4264" t="s">
        <v>6</v>
      </c>
    </row>
    <row r="4265" spans="1:3" ht="15">
      <c r="A4265">
        <v>4259</v>
      </c>
      <c r="B4265" t="str">
        <f>"00855457"</f>
        <v>00855457</v>
      </c>
      <c r="C4265" t="s">
        <v>6</v>
      </c>
    </row>
    <row r="4266" spans="1:3" ht="15">
      <c r="A4266">
        <v>4260</v>
      </c>
      <c r="B4266" t="str">
        <f>"00191332"</f>
        <v>00191332</v>
      </c>
      <c r="C4266" t="s">
        <v>6</v>
      </c>
    </row>
    <row r="4267" spans="1:3" ht="15">
      <c r="A4267">
        <v>4261</v>
      </c>
      <c r="B4267" t="str">
        <f>"200806000979"</f>
        <v>200806000979</v>
      </c>
      <c r="C4267" t="s">
        <v>7</v>
      </c>
    </row>
    <row r="4268" spans="1:3" ht="15">
      <c r="A4268">
        <v>4262</v>
      </c>
      <c r="B4268" t="str">
        <f>"00608259"</f>
        <v>00608259</v>
      </c>
      <c r="C4268" t="s">
        <v>6</v>
      </c>
    </row>
    <row r="4269" spans="1:3" ht="15">
      <c r="A4269">
        <v>4263</v>
      </c>
      <c r="B4269" t="str">
        <f>"00583810"</f>
        <v>00583810</v>
      </c>
      <c r="C4269" t="s">
        <v>6</v>
      </c>
    </row>
    <row r="4270" spans="1:3" ht="15">
      <c r="A4270">
        <v>4264</v>
      </c>
      <c r="B4270" t="str">
        <f>"201511025255"</f>
        <v>201511025255</v>
      </c>
      <c r="C4270" t="s">
        <v>6</v>
      </c>
    </row>
    <row r="4271" spans="1:3" ht="15">
      <c r="A4271">
        <v>4265</v>
      </c>
      <c r="B4271" t="str">
        <f>"00589592"</f>
        <v>00589592</v>
      </c>
      <c r="C4271" t="s">
        <v>6</v>
      </c>
    </row>
    <row r="4272" spans="1:3" ht="15">
      <c r="A4272">
        <v>4266</v>
      </c>
      <c r="B4272" t="str">
        <f>"00526193"</f>
        <v>00526193</v>
      </c>
      <c r="C4272" t="s">
        <v>6</v>
      </c>
    </row>
    <row r="4273" spans="1:3" ht="15">
      <c r="A4273">
        <v>4267</v>
      </c>
      <c r="B4273" t="str">
        <f>"201602000200"</f>
        <v>201602000200</v>
      </c>
      <c r="C4273" t="s">
        <v>6</v>
      </c>
    </row>
    <row r="4274" spans="1:3" ht="15">
      <c r="A4274">
        <v>4268</v>
      </c>
      <c r="B4274" t="str">
        <f>"00128779"</f>
        <v>00128779</v>
      </c>
      <c r="C4274" t="s">
        <v>6</v>
      </c>
    </row>
    <row r="4275" spans="1:3" ht="15">
      <c r="A4275">
        <v>4269</v>
      </c>
      <c r="B4275" t="str">
        <f>"00523968"</f>
        <v>00523968</v>
      </c>
      <c r="C4275" t="s">
        <v>6</v>
      </c>
    </row>
    <row r="4276" spans="1:3" ht="15">
      <c r="A4276">
        <v>4270</v>
      </c>
      <c r="B4276" t="str">
        <f>"00474482"</f>
        <v>00474482</v>
      </c>
      <c r="C4276" t="s">
        <v>6</v>
      </c>
    </row>
    <row r="4277" spans="1:3" ht="15">
      <c r="A4277">
        <v>4271</v>
      </c>
      <c r="B4277" t="str">
        <f>"200901000540"</f>
        <v>200901000540</v>
      </c>
      <c r="C4277" t="s">
        <v>10</v>
      </c>
    </row>
    <row r="4278" spans="1:3" ht="15">
      <c r="A4278">
        <v>4272</v>
      </c>
      <c r="B4278" t="str">
        <f>"00503853"</f>
        <v>00503853</v>
      </c>
      <c r="C4278" t="s">
        <v>9</v>
      </c>
    </row>
    <row r="4279" spans="1:3" ht="15">
      <c r="A4279">
        <v>4273</v>
      </c>
      <c r="B4279" t="str">
        <f>"00613233"</f>
        <v>00613233</v>
      </c>
      <c r="C4279" t="s">
        <v>6</v>
      </c>
    </row>
    <row r="4280" spans="1:3" ht="15">
      <c r="A4280">
        <v>4274</v>
      </c>
      <c r="B4280" t="str">
        <f>"00456261"</f>
        <v>00456261</v>
      </c>
      <c r="C4280" t="s">
        <v>6</v>
      </c>
    </row>
    <row r="4281" spans="1:3" ht="15">
      <c r="A4281">
        <v>4275</v>
      </c>
      <c r="B4281" t="str">
        <f>"00864186"</f>
        <v>00864186</v>
      </c>
      <c r="C4281" t="s">
        <v>6</v>
      </c>
    </row>
    <row r="4282" spans="1:3" ht="15">
      <c r="A4282">
        <v>4276</v>
      </c>
      <c r="B4282" t="str">
        <f>"00860323"</f>
        <v>00860323</v>
      </c>
      <c r="C4282" t="s">
        <v>9</v>
      </c>
    </row>
    <row r="4283" spans="1:3" ht="15">
      <c r="A4283">
        <v>4277</v>
      </c>
      <c r="B4283" t="str">
        <f>"00615341"</f>
        <v>00615341</v>
      </c>
      <c r="C4283" t="s">
        <v>6</v>
      </c>
    </row>
    <row r="4284" spans="1:3" ht="15">
      <c r="A4284">
        <v>4278</v>
      </c>
      <c r="B4284" t="str">
        <f>"00859923"</f>
        <v>00859923</v>
      </c>
      <c r="C4284" t="s">
        <v>11</v>
      </c>
    </row>
    <row r="4285" spans="1:3" ht="15">
      <c r="A4285">
        <v>4279</v>
      </c>
      <c r="B4285" t="str">
        <f>"00802982"</f>
        <v>00802982</v>
      </c>
      <c r="C4285" t="s">
        <v>6</v>
      </c>
    </row>
    <row r="4286" spans="1:3" ht="15">
      <c r="A4286">
        <v>4280</v>
      </c>
      <c r="B4286" t="str">
        <f>"00648928"</f>
        <v>00648928</v>
      </c>
      <c r="C4286" t="s">
        <v>9</v>
      </c>
    </row>
    <row r="4287" spans="1:3" ht="15">
      <c r="A4287">
        <v>4281</v>
      </c>
      <c r="B4287" t="str">
        <f>"00605678"</f>
        <v>00605678</v>
      </c>
      <c r="C4287" t="s">
        <v>9</v>
      </c>
    </row>
    <row r="4288" spans="1:3" ht="15">
      <c r="A4288">
        <v>4282</v>
      </c>
      <c r="B4288" t="str">
        <f>"00504593"</f>
        <v>00504593</v>
      </c>
      <c r="C4288" t="s">
        <v>6</v>
      </c>
    </row>
    <row r="4289" spans="1:3" ht="15">
      <c r="A4289">
        <v>4283</v>
      </c>
      <c r="B4289" t="str">
        <f>"00758955"</f>
        <v>00758955</v>
      </c>
      <c r="C4289" t="s">
        <v>6</v>
      </c>
    </row>
    <row r="4290" spans="1:3" ht="15">
      <c r="A4290">
        <v>4284</v>
      </c>
      <c r="B4290" t="str">
        <f>"00785985"</f>
        <v>00785985</v>
      </c>
      <c r="C4290" t="s">
        <v>7</v>
      </c>
    </row>
    <row r="4291" spans="1:3" ht="15">
      <c r="A4291">
        <v>4285</v>
      </c>
      <c r="B4291" t="str">
        <f>"00864921"</f>
        <v>00864921</v>
      </c>
      <c r="C4291" t="s">
        <v>6</v>
      </c>
    </row>
    <row r="4292" spans="1:3" ht="15">
      <c r="A4292">
        <v>4286</v>
      </c>
      <c r="B4292" t="str">
        <f>"00575432"</f>
        <v>00575432</v>
      </c>
      <c r="C4292" t="s">
        <v>6</v>
      </c>
    </row>
    <row r="4293" spans="1:3" ht="15">
      <c r="A4293">
        <v>4287</v>
      </c>
      <c r="B4293" t="str">
        <f>"00582186"</f>
        <v>00582186</v>
      </c>
      <c r="C4293" t="s">
        <v>6</v>
      </c>
    </row>
    <row r="4294" spans="1:3" ht="15">
      <c r="A4294">
        <v>4288</v>
      </c>
      <c r="B4294" t="str">
        <f>"00193933"</f>
        <v>00193933</v>
      </c>
      <c r="C4294" t="s">
        <v>6</v>
      </c>
    </row>
    <row r="4295" spans="1:3" ht="15">
      <c r="A4295">
        <v>4289</v>
      </c>
      <c r="B4295" t="str">
        <f>"00861849"</f>
        <v>00861849</v>
      </c>
      <c r="C4295" t="s">
        <v>6</v>
      </c>
    </row>
    <row r="4296" spans="1:3" ht="15">
      <c r="A4296">
        <v>4290</v>
      </c>
      <c r="B4296" t="str">
        <f>"00587614"</f>
        <v>00587614</v>
      </c>
      <c r="C4296" t="s">
        <v>6</v>
      </c>
    </row>
    <row r="4297" spans="1:3" ht="15">
      <c r="A4297">
        <v>4291</v>
      </c>
      <c r="B4297" t="str">
        <f>"00784870"</f>
        <v>00784870</v>
      </c>
      <c r="C4297" t="s">
        <v>6</v>
      </c>
    </row>
    <row r="4298" spans="1:3" ht="15">
      <c r="A4298">
        <v>4292</v>
      </c>
      <c r="B4298" t="str">
        <f>"00131333"</f>
        <v>00131333</v>
      </c>
      <c r="C4298" t="s">
        <v>6</v>
      </c>
    </row>
    <row r="4299" spans="1:3" ht="15">
      <c r="A4299">
        <v>4293</v>
      </c>
      <c r="B4299" t="str">
        <f>"200712003657"</f>
        <v>200712003657</v>
      </c>
      <c r="C4299" t="s">
        <v>6</v>
      </c>
    </row>
    <row r="4300" spans="1:3" ht="15">
      <c r="A4300">
        <v>4294</v>
      </c>
      <c r="B4300" t="str">
        <f>"00480069"</f>
        <v>00480069</v>
      </c>
      <c r="C4300" t="s">
        <v>6</v>
      </c>
    </row>
    <row r="4301" spans="1:3" ht="15">
      <c r="A4301">
        <v>4295</v>
      </c>
      <c r="B4301" t="str">
        <f>"00815899"</f>
        <v>00815899</v>
      </c>
      <c r="C4301" t="s">
        <v>7</v>
      </c>
    </row>
    <row r="4302" spans="1:3" ht="15">
      <c r="A4302">
        <v>4296</v>
      </c>
      <c r="B4302" t="str">
        <f>"00541445"</f>
        <v>00541445</v>
      </c>
      <c r="C4302" t="s">
        <v>9</v>
      </c>
    </row>
    <row r="4303" spans="1:3" ht="15">
      <c r="A4303">
        <v>4297</v>
      </c>
      <c r="B4303" t="str">
        <f>"201511042518"</f>
        <v>201511042518</v>
      </c>
      <c r="C4303" t="s">
        <v>6</v>
      </c>
    </row>
    <row r="4304" spans="1:3" ht="15">
      <c r="A4304">
        <v>4298</v>
      </c>
      <c r="B4304" t="str">
        <f>"00865339"</f>
        <v>00865339</v>
      </c>
      <c r="C4304" t="s">
        <v>7</v>
      </c>
    </row>
    <row r="4305" spans="1:3" ht="15">
      <c r="A4305">
        <v>4299</v>
      </c>
      <c r="B4305" t="str">
        <f>"201410010785"</f>
        <v>201410010785</v>
      </c>
      <c r="C4305" t="s">
        <v>6</v>
      </c>
    </row>
    <row r="4306" spans="1:3" ht="15">
      <c r="A4306">
        <v>4300</v>
      </c>
      <c r="B4306" t="str">
        <f>"00628450"</f>
        <v>00628450</v>
      </c>
      <c r="C4306" t="s">
        <v>6</v>
      </c>
    </row>
    <row r="4307" spans="1:3" ht="15">
      <c r="A4307">
        <v>4301</v>
      </c>
      <c r="B4307" t="str">
        <f>"00081286"</f>
        <v>00081286</v>
      </c>
      <c r="C4307" t="s">
        <v>6</v>
      </c>
    </row>
    <row r="4308" spans="1:3" ht="15">
      <c r="A4308">
        <v>4302</v>
      </c>
      <c r="B4308" t="str">
        <f>"00437426"</f>
        <v>00437426</v>
      </c>
      <c r="C4308" t="s">
        <v>6</v>
      </c>
    </row>
    <row r="4309" spans="1:3" ht="15">
      <c r="A4309">
        <v>4303</v>
      </c>
      <c r="B4309" t="str">
        <f>"00571538"</f>
        <v>00571538</v>
      </c>
      <c r="C4309" t="s">
        <v>6</v>
      </c>
    </row>
    <row r="4310" spans="1:3" ht="15">
      <c r="A4310">
        <v>4304</v>
      </c>
      <c r="B4310" t="str">
        <f>"00525028"</f>
        <v>00525028</v>
      </c>
      <c r="C4310" t="s">
        <v>6</v>
      </c>
    </row>
    <row r="4311" spans="1:3" ht="15">
      <c r="A4311">
        <v>4305</v>
      </c>
      <c r="B4311" t="str">
        <f>"00569422"</f>
        <v>00569422</v>
      </c>
      <c r="C4311" t="s">
        <v>6</v>
      </c>
    </row>
    <row r="4312" spans="1:3" ht="15">
      <c r="A4312">
        <v>4306</v>
      </c>
      <c r="B4312" t="str">
        <f>"00859494"</f>
        <v>00859494</v>
      </c>
      <c r="C4312" t="s">
        <v>6</v>
      </c>
    </row>
    <row r="4313" spans="1:3" ht="15">
      <c r="A4313">
        <v>4307</v>
      </c>
      <c r="B4313" t="str">
        <f>"00863839"</f>
        <v>00863839</v>
      </c>
      <c r="C4313" t="s">
        <v>9</v>
      </c>
    </row>
    <row r="4314" spans="1:3" ht="15">
      <c r="A4314">
        <v>4308</v>
      </c>
      <c r="B4314" t="str">
        <f>"00610323"</f>
        <v>00610323</v>
      </c>
      <c r="C4314" t="s">
        <v>6</v>
      </c>
    </row>
    <row r="4315" spans="1:3" ht="15">
      <c r="A4315">
        <v>4309</v>
      </c>
      <c r="B4315" t="str">
        <f>"00654252"</f>
        <v>00654252</v>
      </c>
      <c r="C4315" t="s">
        <v>6</v>
      </c>
    </row>
    <row r="4316" spans="1:3" ht="15">
      <c r="A4316">
        <v>4310</v>
      </c>
      <c r="B4316" t="str">
        <f>"00491447"</f>
        <v>00491447</v>
      </c>
      <c r="C4316" t="s">
        <v>6</v>
      </c>
    </row>
    <row r="4317" spans="1:3" ht="15">
      <c r="A4317">
        <v>4311</v>
      </c>
      <c r="B4317" t="str">
        <f>"201502000094"</f>
        <v>201502000094</v>
      </c>
      <c r="C4317" t="s">
        <v>16</v>
      </c>
    </row>
    <row r="4318" spans="1:3" ht="15">
      <c r="A4318">
        <v>4312</v>
      </c>
      <c r="B4318" t="str">
        <f>"00568889"</f>
        <v>00568889</v>
      </c>
      <c r="C4318" t="s">
        <v>6</v>
      </c>
    </row>
    <row r="4319" spans="1:3" ht="15">
      <c r="A4319">
        <v>4313</v>
      </c>
      <c r="B4319" t="str">
        <f>"00602366"</f>
        <v>00602366</v>
      </c>
      <c r="C4319" t="s">
        <v>6</v>
      </c>
    </row>
    <row r="4320" spans="1:3" ht="15">
      <c r="A4320">
        <v>4314</v>
      </c>
      <c r="B4320" t="str">
        <f>"00861929"</f>
        <v>00861929</v>
      </c>
      <c r="C4320" t="s">
        <v>15</v>
      </c>
    </row>
    <row r="4321" spans="1:3" ht="15">
      <c r="A4321">
        <v>4315</v>
      </c>
      <c r="B4321" t="str">
        <f>"00604520"</f>
        <v>00604520</v>
      </c>
      <c r="C4321" t="s">
        <v>6</v>
      </c>
    </row>
    <row r="4322" spans="1:3" ht="15">
      <c r="A4322">
        <v>4316</v>
      </c>
      <c r="B4322" t="str">
        <f>"00124258"</f>
        <v>00124258</v>
      </c>
      <c r="C4322" t="s">
        <v>10</v>
      </c>
    </row>
    <row r="4323" spans="1:3" ht="15">
      <c r="A4323">
        <v>4317</v>
      </c>
      <c r="B4323" t="str">
        <f>"00607043"</f>
        <v>00607043</v>
      </c>
      <c r="C4323" t="s">
        <v>6</v>
      </c>
    </row>
    <row r="4324" spans="1:3" ht="15">
      <c r="A4324">
        <v>4318</v>
      </c>
      <c r="B4324" t="str">
        <f>"00591771"</f>
        <v>00591771</v>
      </c>
      <c r="C4324" t="s">
        <v>6</v>
      </c>
    </row>
    <row r="4325" spans="1:3" ht="15">
      <c r="A4325">
        <v>4319</v>
      </c>
      <c r="B4325" t="str">
        <f>"00840521"</f>
        <v>00840521</v>
      </c>
      <c r="C4325" t="s">
        <v>6</v>
      </c>
    </row>
    <row r="4326" spans="1:3" ht="15">
      <c r="A4326">
        <v>4320</v>
      </c>
      <c r="B4326" t="str">
        <f>"00619621"</f>
        <v>00619621</v>
      </c>
      <c r="C4326" t="s">
        <v>6</v>
      </c>
    </row>
    <row r="4327" spans="1:3" ht="15">
      <c r="A4327">
        <v>4321</v>
      </c>
      <c r="B4327" t="str">
        <f>"00863592"</f>
        <v>00863592</v>
      </c>
      <c r="C4327" t="s">
        <v>10</v>
      </c>
    </row>
    <row r="4328" spans="1:3" ht="15">
      <c r="A4328">
        <v>4322</v>
      </c>
      <c r="B4328" t="str">
        <f>"00230657"</f>
        <v>00230657</v>
      </c>
      <c r="C4328" t="s">
        <v>6</v>
      </c>
    </row>
    <row r="4329" spans="1:3" ht="15">
      <c r="A4329">
        <v>4323</v>
      </c>
      <c r="B4329" t="str">
        <f>"00663290"</f>
        <v>00663290</v>
      </c>
      <c r="C4329" t="s">
        <v>9</v>
      </c>
    </row>
    <row r="4330" spans="1:3" ht="15">
      <c r="A4330">
        <v>4324</v>
      </c>
      <c r="B4330" t="str">
        <f>"00855286"</f>
        <v>00855286</v>
      </c>
      <c r="C4330" t="s">
        <v>6</v>
      </c>
    </row>
    <row r="4331" spans="1:3" ht="15">
      <c r="A4331">
        <v>4325</v>
      </c>
      <c r="B4331" t="str">
        <f>"00600231"</f>
        <v>00600231</v>
      </c>
      <c r="C4331" t="s">
        <v>7</v>
      </c>
    </row>
    <row r="4332" spans="1:3" ht="15">
      <c r="A4332">
        <v>4326</v>
      </c>
      <c r="B4332" t="str">
        <f>"00327792"</f>
        <v>00327792</v>
      </c>
      <c r="C4332" t="s">
        <v>6</v>
      </c>
    </row>
    <row r="4333" spans="1:3" ht="15">
      <c r="A4333">
        <v>4327</v>
      </c>
      <c r="B4333" t="str">
        <f>"00858738"</f>
        <v>00858738</v>
      </c>
      <c r="C4333" t="s">
        <v>10</v>
      </c>
    </row>
    <row r="4334" spans="1:3" ht="15">
      <c r="A4334">
        <v>4328</v>
      </c>
      <c r="B4334" t="str">
        <f>"00598117"</f>
        <v>00598117</v>
      </c>
      <c r="C4334" t="s">
        <v>6</v>
      </c>
    </row>
    <row r="4335" spans="1:3" ht="15">
      <c r="A4335">
        <v>4329</v>
      </c>
      <c r="B4335" t="str">
        <f>"00861539"</f>
        <v>00861539</v>
      </c>
      <c r="C4335" t="s">
        <v>6</v>
      </c>
    </row>
    <row r="4336" spans="1:3" ht="15">
      <c r="A4336">
        <v>4330</v>
      </c>
      <c r="B4336" t="str">
        <f>"00570011"</f>
        <v>00570011</v>
      </c>
      <c r="C4336" t="s">
        <v>6</v>
      </c>
    </row>
    <row r="4337" spans="1:3" ht="15">
      <c r="A4337">
        <v>4331</v>
      </c>
      <c r="B4337" t="str">
        <f>"00224640"</f>
        <v>00224640</v>
      </c>
      <c r="C4337" t="s">
        <v>7</v>
      </c>
    </row>
    <row r="4338" spans="1:3" ht="15">
      <c r="A4338">
        <v>4332</v>
      </c>
      <c r="B4338" t="str">
        <f>"00861629"</f>
        <v>00861629</v>
      </c>
      <c r="C4338" t="s">
        <v>10</v>
      </c>
    </row>
    <row r="4339" spans="1:3" ht="15">
      <c r="A4339">
        <v>4333</v>
      </c>
      <c r="B4339" t="str">
        <f>"00638024"</f>
        <v>00638024</v>
      </c>
      <c r="C4339" t="s">
        <v>6</v>
      </c>
    </row>
    <row r="4340" spans="1:3" ht="15">
      <c r="A4340">
        <v>4334</v>
      </c>
      <c r="B4340" t="str">
        <f>"00007816"</f>
        <v>00007816</v>
      </c>
      <c r="C4340" t="s">
        <v>6</v>
      </c>
    </row>
    <row r="4341" spans="1:3" ht="15">
      <c r="A4341">
        <v>4335</v>
      </c>
      <c r="B4341" t="str">
        <f>"00860983"</f>
        <v>00860983</v>
      </c>
      <c r="C4341" t="s">
        <v>6</v>
      </c>
    </row>
    <row r="4342" spans="1:3" ht="15">
      <c r="A4342">
        <v>4336</v>
      </c>
      <c r="B4342" t="str">
        <f>"00861841"</f>
        <v>00861841</v>
      </c>
      <c r="C4342" t="s">
        <v>6</v>
      </c>
    </row>
    <row r="4343" spans="1:3" ht="15">
      <c r="A4343">
        <v>4337</v>
      </c>
      <c r="B4343" t="str">
        <f>"00555531"</f>
        <v>00555531</v>
      </c>
      <c r="C4343" t="s">
        <v>6</v>
      </c>
    </row>
    <row r="4344" spans="1:3" ht="15">
      <c r="A4344">
        <v>4338</v>
      </c>
      <c r="B4344" t="str">
        <f>"201511034032"</f>
        <v>201511034032</v>
      </c>
      <c r="C4344" t="s">
        <v>6</v>
      </c>
    </row>
    <row r="4345" spans="1:3" ht="15">
      <c r="A4345">
        <v>4339</v>
      </c>
      <c r="B4345" t="str">
        <f>"00529590"</f>
        <v>00529590</v>
      </c>
      <c r="C4345" t="s">
        <v>6</v>
      </c>
    </row>
    <row r="4346" spans="1:3" ht="15">
      <c r="A4346">
        <v>4340</v>
      </c>
      <c r="B4346" t="str">
        <f>"00588514"</f>
        <v>00588514</v>
      </c>
      <c r="C4346" t="s">
        <v>6</v>
      </c>
    </row>
    <row r="4347" spans="1:3" ht="15">
      <c r="A4347">
        <v>4341</v>
      </c>
      <c r="B4347" t="str">
        <f>"00865346"</f>
        <v>00865346</v>
      </c>
      <c r="C4347" t="s">
        <v>9</v>
      </c>
    </row>
    <row r="4348" spans="1:3" ht="15">
      <c r="A4348">
        <v>4342</v>
      </c>
      <c r="B4348" t="str">
        <f>"00561000"</f>
        <v>00561000</v>
      </c>
      <c r="C4348" t="s">
        <v>6</v>
      </c>
    </row>
    <row r="4349" spans="1:3" ht="15">
      <c r="A4349">
        <v>4343</v>
      </c>
      <c r="B4349" t="str">
        <f>"00599634"</f>
        <v>00599634</v>
      </c>
      <c r="C4349" t="s">
        <v>15</v>
      </c>
    </row>
    <row r="4350" spans="1:3" ht="15">
      <c r="A4350">
        <v>4344</v>
      </c>
      <c r="B4350" t="str">
        <f>"00591100"</f>
        <v>00591100</v>
      </c>
      <c r="C4350" t="s">
        <v>6</v>
      </c>
    </row>
    <row r="4351" spans="1:3" ht="15">
      <c r="A4351">
        <v>4345</v>
      </c>
      <c r="B4351" t="str">
        <f>"201406005909"</f>
        <v>201406005909</v>
      </c>
      <c r="C4351" t="s">
        <v>6</v>
      </c>
    </row>
    <row r="4352" spans="1:3" ht="15">
      <c r="A4352">
        <v>4346</v>
      </c>
      <c r="B4352" t="str">
        <f>"00653148"</f>
        <v>00653148</v>
      </c>
      <c r="C4352" t="s">
        <v>6</v>
      </c>
    </row>
    <row r="4353" spans="1:3" ht="15">
      <c r="A4353">
        <v>4347</v>
      </c>
      <c r="B4353" t="str">
        <f>"00582873"</f>
        <v>00582873</v>
      </c>
      <c r="C4353" t="s">
        <v>6</v>
      </c>
    </row>
    <row r="4354" spans="1:3" ht="15">
      <c r="A4354">
        <v>4348</v>
      </c>
      <c r="B4354" t="str">
        <f>"00568813"</f>
        <v>00568813</v>
      </c>
      <c r="C4354" t="s">
        <v>6</v>
      </c>
    </row>
    <row r="4355" spans="1:3" ht="15">
      <c r="A4355">
        <v>4349</v>
      </c>
      <c r="B4355" t="str">
        <f>"00427538"</f>
        <v>00427538</v>
      </c>
      <c r="C4355" t="s">
        <v>6</v>
      </c>
    </row>
    <row r="4356" spans="1:3" ht="15">
      <c r="A4356">
        <v>4350</v>
      </c>
      <c r="B4356" t="str">
        <f>"201410003100"</f>
        <v>201410003100</v>
      </c>
      <c r="C4356" t="s">
        <v>6</v>
      </c>
    </row>
    <row r="4357" spans="1:3" ht="15">
      <c r="A4357">
        <v>4351</v>
      </c>
      <c r="B4357" t="str">
        <f>"00109168"</f>
        <v>00109168</v>
      </c>
      <c r="C4357" t="s">
        <v>6</v>
      </c>
    </row>
    <row r="4358" spans="1:3" ht="15">
      <c r="A4358">
        <v>4352</v>
      </c>
      <c r="B4358" t="str">
        <f>"00121179"</f>
        <v>00121179</v>
      </c>
      <c r="C4358" t="s">
        <v>6</v>
      </c>
    </row>
    <row r="4359" spans="1:3" ht="15">
      <c r="A4359">
        <v>4353</v>
      </c>
      <c r="B4359" t="str">
        <f>"00840346"</f>
        <v>00840346</v>
      </c>
      <c r="C4359" t="s">
        <v>6</v>
      </c>
    </row>
    <row r="4360" spans="1:3" ht="15">
      <c r="A4360">
        <v>4354</v>
      </c>
      <c r="B4360" t="str">
        <f>"00612751"</f>
        <v>00612751</v>
      </c>
      <c r="C4360" t="s">
        <v>7</v>
      </c>
    </row>
    <row r="4361" spans="1:3" ht="15">
      <c r="A4361">
        <v>4355</v>
      </c>
      <c r="B4361" t="str">
        <f>"201406010158"</f>
        <v>201406010158</v>
      </c>
      <c r="C4361" t="s">
        <v>6</v>
      </c>
    </row>
    <row r="4362" spans="1:3" ht="15">
      <c r="A4362">
        <v>4356</v>
      </c>
      <c r="B4362" t="str">
        <f>"00861741"</f>
        <v>00861741</v>
      </c>
      <c r="C4362" t="s">
        <v>9</v>
      </c>
    </row>
    <row r="4363" spans="1:3" ht="15">
      <c r="A4363">
        <v>4357</v>
      </c>
      <c r="B4363" t="str">
        <f>"00782480"</f>
        <v>00782480</v>
      </c>
      <c r="C4363" t="s">
        <v>6</v>
      </c>
    </row>
    <row r="4364" spans="1:3" ht="15">
      <c r="A4364">
        <v>4358</v>
      </c>
      <c r="B4364" t="str">
        <f>"00765262"</f>
        <v>00765262</v>
      </c>
      <c r="C4364" t="s">
        <v>15</v>
      </c>
    </row>
    <row r="4365" spans="1:3" ht="15">
      <c r="A4365">
        <v>4359</v>
      </c>
      <c r="B4365" t="str">
        <f>"00595643"</f>
        <v>00595643</v>
      </c>
      <c r="C4365" t="s">
        <v>6</v>
      </c>
    </row>
    <row r="4366" spans="1:3" ht="15">
      <c r="A4366">
        <v>4360</v>
      </c>
      <c r="B4366" t="str">
        <f>"00676165"</f>
        <v>00676165</v>
      </c>
      <c r="C4366" t="s">
        <v>6</v>
      </c>
    </row>
    <row r="4367" spans="1:3" ht="15">
      <c r="A4367">
        <v>4361</v>
      </c>
      <c r="B4367" t="str">
        <f>"00586137"</f>
        <v>00586137</v>
      </c>
      <c r="C4367" t="s">
        <v>6</v>
      </c>
    </row>
    <row r="4368" spans="1:3" ht="15">
      <c r="A4368">
        <v>4362</v>
      </c>
      <c r="B4368" t="str">
        <f>"00580791"</f>
        <v>00580791</v>
      </c>
      <c r="C4368" t="s">
        <v>6</v>
      </c>
    </row>
    <row r="4369" spans="1:3" ht="15">
      <c r="A4369">
        <v>4363</v>
      </c>
      <c r="B4369" t="str">
        <f>"00575037"</f>
        <v>00575037</v>
      </c>
      <c r="C4369" t="s">
        <v>10</v>
      </c>
    </row>
    <row r="4370" spans="1:3" ht="15">
      <c r="A4370">
        <v>4364</v>
      </c>
      <c r="B4370" t="str">
        <f>"00591577"</f>
        <v>00591577</v>
      </c>
      <c r="C4370" t="s">
        <v>6</v>
      </c>
    </row>
    <row r="4371" spans="1:3" ht="15">
      <c r="A4371">
        <v>4365</v>
      </c>
      <c r="B4371" t="str">
        <f>"00601384"</f>
        <v>00601384</v>
      </c>
      <c r="C4371" t="s">
        <v>6</v>
      </c>
    </row>
    <row r="4372" spans="1:3" ht="15">
      <c r="A4372">
        <v>4366</v>
      </c>
      <c r="B4372" t="str">
        <f>"201108000116"</f>
        <v>201108000116</v>
      </c>
      <c r="C4372" t="s">
        <v>6</v>
      </c>
    </row>
    <row r="4373" spans="1:3" ht="15">
      <c r="A4373">
        <v>4367</v>
      </c>
      <c r="B4373" t="str">
        <f>"00863925"</f>
        <v>00863925</v>
      </c>
      <c r="C4373" t="s">
        <v>18</v>
      </c>
    </row>
    <row r="4374" spans="1:3" ht="15">
      <c r="A4374">
        <v>4368</v>
      </c>
      <c r="B4374" t="str">
        <f>"00523648"</f>
        <v>00523648</v>
      </c>
      <c r="C4374" t="s">
        <v>6</v>
      </c>
    </row>
    <row r="4375" spans="1:3" ht="15">
      <c r="A4375">
        <v>4369</v>
      </c>
      <c r="B4375" t="str">
        <f>"201512000352"</f>
        <v>201512000352</v>
      </c>
      <c r="C4375" t="s">
        <v>6</v>
      </c>
    </row>
    <row r="4376" spans="1:3" ht="15">
      <c r="A4376">
        <v>4370</v>
      </c>
      <c r="B4376" t="str">
        <f>"00863342"</f>
        <v>00863342</v>
      </c>
      <c r="C4376" t="s">
        <v>7</v>
      </c>
    </row>
    <row r="4377" spans="1:3" ht="15">
      <c r="A4377">
        <v>4371</v>
      </c>
      <c r="B4377" t="str">
        <f>"200802002223"</f>
        <v>200802002223</v>
      </c>
      <c r="C4377" t="s">
        <v>6</v>
      </c>
    </row>
    <row r="4378" spans="1:3" ht="15">
      <c r="A4378">
        <v>4372</v>
      </c>
      <c r="B4378" t="str">
        <f>"00119627"</f>
        <v>00119627</v>
      </c>
      <c r="C4378" t="s">
        <v>6</v>
      </c>
    </row>
    <row r="4379" spans="1:3" ht="15">
      <c r="A4379">
        <v>4373</v>
      </c>
      <c r="B4379" t="str">
        <f>"00847998"</f>
        <v>00847998</v>
      </c>
      <c r="C4379" t="s">
        <v>6</v>
      </c>
    </row>
    <row r="4380" spans="1:3" ht="15">
      <c r="A4380">
        <v>4374</v>
      </c>
      <c r="B4380" t="str">
        <f>"00648922"</f>
        <v>00648922</v>
      </c>
      <c r="C4380" t="s">
        <v>10</v>
      </c>
    </row>
    <row r="4381" spans="1:3" ht="15">
      <c r="A4381">
        <v>4375</v>
      </c>
      <c r="B4381" t="str">
        <f>"00804490"</f>
        <v>00804490</v>
      </c>
      <c r="C4381" t="s">
        <v>9</v>
      </c>
    </row>
    <row r="4382" spans="1:3" ht="15">
      <c r="A4382">
        <v>4376</v>
      </c>
      <c r="B4382" t="str">
        <f>"201402003633"</f>
        <v>201402003633</v>
      </c>
      <c r="C4382" t="s">
        <v>6</v>
      </c>
    </row>
    <row r="4383" spans="1:3" ht="15">
      <c r="A4383">
        <v>4377</v>
      </c>
      <c r="B4383" t="str">
        <f>"00565335"</f>
        <v>00565335</v>
      </c>
      <c r="C4383" t="s">
        <v>6</v>
      </c>
    </row>
    <row r="4384" spans="1:3" ht="15">
      <c r="A4384">
        <v>4378</v>
      </c>
      <c r="B4384" t="str">
        <f>"00561375"</f>
        <v>00561375</v>
      </c>
      <c r="C4384" t="s">
        <v>6</v>
      </c>
    </row>
    <row r="4385" spans="1:3" ht="15">
      <c r="A4385">
        <v>4379</v>
      </c>
      <c r="B4385" t="str">
        <f>"00122520"</f>
        <v>00122520</v>
      </c>
      <c r="C4385" t="s">
        <v>6</v>
      </c>
    </row>
    <row r="4386" spans="1:3" ht="15">
      <c r="A4386">
        <v>4380</v>
      </c>
      <c r="B4386" t="str">
        <f>"00209969"</f>
        <v>00209969</v>
      </c>
      <c r="C4386" t="s">
        <v>6</v>
      </c>
    </row>
    <row r="4387" spans="1:3" ht="15">
      <c r="A4387">
        <v>4381</v>
      </c>
      <c r="B4387" t="str">
        <f>"00576239"</f>
        <v>00576239</v>
      </c>
      <c r="C4387" t="s">
        <v>6</v>
      </c>
    </row>
    <row r="4388" spans="1:3" ht="15">
      <c r="A4388">
        <v>4382</v>
      </c>
      <c r="B4388" t="str">
        <f>"00780333"</f>
        <v>00780333</v>
      </c>
      <c r="C4388" t="s">
        <v>6</v>
      </c>
    </row>
    <row r="4389" spans="1:3" ht="15">
      <c r="A4389">
        <v>4383</v>
      </c>
      <c r="B4389" t="str">
        <f>"00564134"</f>
        <v>00564134</v>
      </c>
      <c r="C4389" t="s">
        <v>20</v>
      </c>
    </row>
    <row r="4390" spans="1:3" ht="15">
      <c r="A4390">
        <v>4384</v>
      </c>
      <c r="B4390" t="str">
        <f>"00810556"</f>
        <v>00810556</v>
      </c>
      <c r="C4390" t="s">
        <v>6</v>
      </c>
    </row>
    <row r="4391" spans="1:3" ht="15">
      <c r="A4391">
        <v>4385</v>
      </c>
      <c r="B4391" t="str">
        <f>"00863818"</f>
        <v>00863818</v>
      </c>
      <c r="C4391" t="s">
        <v>11</v>
      </c>
    </row>
    <row r="4392" spans="1:3" ht="15">
      <c r="A4392">
        <v>4386</v>
      </c>
      <c r="B4392" t="str">
        <f>"00616316"</f>
        <v>00616316</v>
      </c>
      <c r="C4392" t="s">
        <v>6</v>
      </c>
    </row>
    <row r="4393" spans="1:3" ht="15">
      <c r="A4393">
        <v>4387</v>
      </c>
      <c r="B4393" t="str">
        <f>"00853851"</f>
        <v>00853851</v>
      </c>
      <c r="C4393" t="s">
        <v>11</v>
      </c>
    </row>
    <row r="4394" spans="1:3" ht="15">
      <c r="A4394">
        <v>4388</v>
      </c>
      <c r="B4394" t="str">
        <f>"00800862"</f>
        <v>00800862</v>
      </c>
      <c r="C4394" t="s">
        <v>11</v>
      </c>
    </row>
    <row r="4395" spans="1:3" ht="15">
      <c r="A4395">
        <v>4389</v>
      </c>
      <c r="B4395" t="str">
        <f>"00620436"</f>
        <v>00620436</v>
      </c>
      <c r="C4395" t="s">
        <v>6</v>
      </c>
    </row>
    <row r="4396" spans="1:3" ht="15">
      <c r="A4396">
        <v>4390</v>
      </c>
      <c r="B4396" t="str">
        <f>"00147618"</f>
        <v>00147618</v>
      </c>
      <c r="C4396" t="s">
        <v>6</v>
      </c>
    </row>
    <row r="4397" spans="1:3" ht="15">
      <c r="A4397">
        <v>4391</v>
      </c>
      <c r="B4397" t="str">
        <f>"00149748"</f>
        <v>00149748</v>
      </c>
      <c r="C4397" t="s">
        <v>6</v>
      </c>
    </row>
    <row r="4398" spans="1:3" ht="15">
      <c r="A4398">
        <v>4392</v>
      </c>
      <c r="B4398" t="str">
        <f>"00527662"</f>
        <v>00527662</v>
      </c>
      <c r="C4398" t="s">
        <v>6</v>
      </c>
    </row>
    <row r="4399" spans="1:3" ht="15">
      <c r="A4399">
        <v>4393</v>
      </c>
      <c r="B4399" t="str">
        <f>"00612463"</f>
        <v>00612463</v>
      </c>
      <c r="C4399" t="s">
        <v>6</v>
      </c>
    </row>
    <row r="4400" spans="1:3" ht="15">
      <c r="A4400">
        <v>4394</v>
      </c>
      <c r="B4400" t="str">
        <f>"00511059"</f>
        <v>00511059</v>
      </c>
      <c r="C4400" t="s">
        <v>6</v>
      </c>
    </row>
    <row r="4401" spans="1:3" ht="15">
      <c r="A4401">
        <v>4395</v>
      </c>
      <c r="B4401" t="str">
        <f>"00662982"</f>
        <v>00662982</v>
      </c>
      <c r="C4401" t="s">
        <v>6</v>
      </c>
    </row>
    <row r="4402" spans="1:3" ht="15">
      <c r="A4402">
        <v>4396</v>
      </c>
      <c r="B4402" t="str">
        <f>"00856646"</f>
        <v>00856646</v>
      </c>
      <c r="C4402" t="s">
        <v>6</v>
      </c>
    </row>
    <row r="4403" spans="1:3" ht="15">
      <c r="A4403">
        <v>4397</v>
      </c>
      <c r="B4403" t="str">
        <f>"00529200"</f>
        <v>00529200</v>
      </c>
      <c r="C4403" t="s">
        <v>6</v>
      </c>
    </row>
    <row r="4404" spans="1:3" ht="15">
      <c r="A4404">
        <v>4398</v>
      </c>
      <c r="B4404" t="str">
        <f>"00742208"</f>
        <v>00742208</v>
      </c>
      <c r="C4404" t="s">
        <v>6</v>
      </c>
    </row>
    <row r="4405" spans="1:3" ht="15">
      <c r="A4405">
        <v>4399</v>
      </c>
      <c r="B4405" t="str">
        <f>"00856815"</f>
        <v>00856815</v>
      </c>
      <c r="C4405" t="s">
        <v>6</v>
      </c>
    </row>
    <row r="4406" spans="1:3" ht="15">
      <c r="A4406">
        <v>4400</v>
      </c>
      <c r="B4406" t="str">
        <f>"00520389"</f>
        <v>00520389</v>
      </c>
      <c r="C4406" t="s">
        <v>6</v>
      </c>
    </row>
    <row r="4407" spans="1:3" ht="15">
      <c r="A4407">
        <v>4401</v>
      </c>
      <c r="B4407" t="str">
        <f>"00591174"</f>
        <v>00591174</v>
      </c>
      <c r="C4407" t="s">
        <v>6</v>
      </c>
    </row>
    <row r="4408" spans="1:3" ht="15">
      <c r="A4408">
        <v>4402</v>
      </c>
      <c r="B4408" t="str">
        <f>"00122013"</f>
        <v>00122013</v>
      </c>
      <c r="C4408" t="s">
        <v>6</v>
      </c>
    </row>
    <row r="4409" spans="1:3" ht="15">
      <c r="A4409">
        <v>4403</v>
      </c>
      <c r="B4409" t="str">
        <f>"00863010"</f>
        <v>00863010</v>
      </c>
      <c r="C4409" t="s">
        <v>9</v>
      </c>
    </row>
    <row r="4410" spans="1:3" ht="15">
      <c r="A4410">
        <v>4404</v>
      </c>
      <c r="B4410" t="str">
        <f>"00620099"</f>
        <v>00620099</v>
      </c>
      <c r="C4410" t="s">
        <v>6</v>
      </c>
    </row>
    <row r="4411" spans="1:3" ht="15">
      <c r="A4411">
        <v>4405</v>
      </c>
      <c r="B4411" t="str">
        <f>"00120960"</f>
        <v>00120960</v>
      </c>
      <c r="C4411" t="s">
        <v>10</v>
      </c>
    </row>
    <row r="4412" spans="1:3" ht="15">
      <c r="A4412">
        <v>4406</v>
      </c>
      <c r="B4412" t="str">
        <f>"00526985"</f>
        <v>00526985</v>
      </c>
      <c r="C4412" t="s">
        <v>6</v>
      </c>
    </row>
    <row r="4413" spans="1:3" ht="15">
      <c r="A4413">
        <v>4407</v>
      </c>
      <c r="B4413" t="str">
        <f>"00062612"</f>
        <v>00062612</v>
      </c>
      <c r="C4413" t="s">
        <v>6</v>
      </c>
    </row>
    <row r="4414" spans="1:3" ht="15">
      <c r="A4414">
        <v>4408</v>
      </c>
      <c r="B4414" t="str">
        <f>"00583539"</f>
        <v>00583539</v>
      </c>
      <c r="C4414" t="s">
        <v>6</v>
      </c>
    </row>
    <row r="4415" spans="1:3" ht="15">
      <c r="A4415">
        <v>4409</v>
      </c>
      <c r="B4415" t="str">
        <f>"00625684"</f>
        <v>00625684</v>
      </c>
      <c r="C4415" t="s">
        <v>6</v>
      </c>
    </row>
    <row r="4416" spans="1:3" ht="15">
      <c r="A4416">
        <v>4410</v>
      </c>
      <c r="B4416" t="str">
        <f>"201410006601"</f>
        <v>201410006601</v>
      </c>
      <c r="C4416" t="s">
        <v>6</v>
      </c>
    </row>
    <row r="4417" spans="1:3" ht="15">
      <c r="A4417">
        <v>4411</v>
      </c>
      <c r="B4417" t="str">
        <f>"00502587"</f>
        <v>00502587</v>
      </c>
      <c r="C4417" t="s">
        <v>6</v>
      </c>
    </row>
    <row r="4418" spans="1:3" ht="15">
      <c r="A4418">
        <v>4412</v>
      </c>
      <c r="B4418" t="str">
        <f>"00644793"</f>
        <v>00644793</v>
      </c>
      <c r="C4418" t="s">
        <v>6</v>
      </c>
    </row>
    <row r="4419" spans="1:3" ht="15">
      <c r="A4419">
        <v>4413</v>
      </c>
      <c r="B4419" t="str">
        <f>"00591362"</f>
        <v>00591362</v>
      </c>
      <c r="C4419" t="s">
        <v>6</v>
      </c>
    </row>
    <row r="4420" spans="1:3" ht="15">
      <c r="A4420">
        <v>4414</v>
      </c>
      <c r="B4420" t="str">
        <f>"00860828"</f>
        <v>00860828</v>
      </c>
      <c r="C4420" t="s">
        <v>6</v>
      </c>
    </row>
    <row r="4421" spans="1:3" ht="15">
      <c r="A4421">
        <v>4415</v>
      </c>
      <c r="B4421" t="str">
        <f>"00575582"</f>
        <v>00575582</v>
      </c>
      <c r="C4421" t="s">
        <v>6</v>
      </c>
    </row>
    <row r="4422" spans="1:3" ht="15">
      <c r="A4422">
        <v>4416</v>
      </c>
      <c r="B4422" t="str">
        <f>"00591351"</f>
        <v>00591351</v>
      </c>
      <c r="C4422" t="s">
        <v>6</v>
      </c>
    </row>
    <row r="4423" spans="1:3" ht="15">
      <c r="A4423">
        <v>4417</v>
      </c>
      <c r="B4423" t="str">
        <f>"00575696"</f>
        <v>00575696</v>
      </c>
      <c r="C4423" t="s">
        <v>6</v>
      </c>
    </row>
    <row r="4424" spans="1:3" ht="15">
      <c r="A4424">
        <v>4418</v>
      </c>
      <c r="B4424" t="str">
        <f>"00483307"</f>
        <v>00483307</v>
      </c>
      <c r="C4424" t="s">
        <v>6</v>
      </c>
    </row>
    <row r="4425" spans="1:3" ht="15">
      <c r="A4425">
        <v>4419</v>
      </c>
      <c r="B4425" t="str">
        <f>"201511004512"</f>
        <v>201511004512</v>
      </c>
      <c r="C4425" t="s">
        <v>6</v>
      </c>
    </row>
    <row r="4426" spans="1:3" ht="15">
      <c r="A4426">
        <v>4420</v>
      </c>
      <c r="B4426" t="str">
        <f>"00864769"</f>
        <v>00864769</v>
      </c>
      <c r="C4426" t="s">
        <v>6</v>
      </c>
    </row>
    <row r="4427" spans="1:3" ht="15">
      <c r="A4427">
        <v>4421</v>
      </c>
      <c r="B4427" t="str">
        <f>"00582188"</f>
        <v>00582188</v>
      </c>
      <c r="C4427" t="s">
        <v>6</v>
      </c>
    </row>
    <row r="4428" spans="1:3" ht="15">
      <c r="A4428">
        <v>4422</v>
      </c>
      <c r="B4428" t="str">
        <f>"00861727"</f>
        <v>00861727</v>
      </c>
      <c r="C4428" t="s">
        <v>6</v>
      </c>
    </row>
    <row r="4429" spans="1:3" ht="15">
      <c r="A4429">
        <v>4423</v>
      </c>
      <c r="B4429" t="str">
        <f>"00572507"</f>
        <v>00572507</v>
      </c>
      <c r="C4429" t="s">
        <v>6</v>
      </c>
    </row>
    <row r="4430" spans="1:3" ht="15">
      <c r="A4430">
        <v>4424</v>
      </c>
      <c r="B4430" t="str">
        <f>"00140446"</f>
        <v>00140446</v>
      </c>
      <c r="C4430" t="s">
        <v>6</v>
      </c>
    </row>
    <row r="4431" spans="1:3" ht="15">
      <c r="A4431">
        <v>4425</v>
      </c>
      <c r="B4431" t="str">
        <f>"00634214"</f>
        <v>00634214</v>
      </c>
      <c r="C4431" t="s">
        <v>6</v>
      </c>
    </row>
    <row r="4432" spans="1:3" ht="15">
      <c r="A4432">
        <v>4426</v>
      </c>
      <c r="B4432" t="str">
        <f>"00299741"</f>
        <v>00299741</v>
      </c>
      <c r="C4432" t="s">
        <v>6</v>
      </c>
    </row>
    <row r="4433" spans="1:3" ht="15">
      <c r="A4433">
        <v>4427</v>
      </c>
      <c r="B4433" t="str">
        <f>"00595607"</f>
        <v>00595607</v>
      </c>
      <c r="C4433" t="s">
        <v>6</v>
      </c>
    </row>
    <row r="4434" spans="1:3" ht="15">
      <c r="A4434">
        <v>4428</v>
      </c>
      <c r="B4434" t="str">
        <f>"00468096"</f>
        <v>00468096</v>
      </c>
      <c r="C4434" t="s">
        <v>6</v>
      </c>
    </row>
    <row r="4435" spans="1:3" ht="15">
      <c r="A4435">
        <v>4429</v>
      </c>
      <c r="B4435" t="str">
        <f>"00864607"</f>
        <v>00864607</v>
      </c>
      <c r="C4435" t="s">
        <v>6</v>
      </c>
    </row>
    <row r="4436" spans="1:3" ht="15">
      <c r="A4436">
        <v>4430</v>
      </c>
      <c r="B4436" t="str">
        <f>"00603347"</f>
        <v>00603347</v>
      </c>
      <c r="C4436" t="s">
        <v>6</v>
      </c>
    </row>
    <row r="4437" spans="1:3" ht="15">
      <c r="A4437">
        <v>4431</v>
      </c>
      <c r="B4437" t="str">
        <f>"00028911"</f>
        <v>00028911</v>
      </c>
      <c r="C4437" t="s">
        <v>6</v>
      </c>
    </row>
    <row r="4438" spans="1:3" ht="15">
      <c r="A4438">
        <v>4432</v>
      </c>
      <c r="B4438" t="str">
        <f>"00587386"</f>
        <v>00587386</v>
      </c>
      <c r="C4438" t="s">
        <v>6</v>
      </c>
    </row>
    <row r="4439" spans="1:3" ht="15">
      <c r="A4439">
        <v>4433</v>
      </c>
      <c r="B4439" t="str">
        <f>"00862484"</f>
        <v>00862484</v>
      </c>
      <c r="C4439" t="s">
        <v>6</v>
      </c>
    </row>
    <row r="4440" spans="1:3" ht="15">
      <c r="A4440">
        <v>4434</v>
      </c>
      <c r="B4440" t="str">
        <f>"00840311"</f>
        <v>00840311</v>
      </c>
      <c r="C4440" t="s">
        <v>6</v>
      </c>
    </row>
    <row r="4441" spans="1:3" ht="15">
      <c r="A4441">
        <v>4435</v>
      </c>
      <c r="B4441" t="str">
        <f>"00507952"</f>
        <v>00507952</v>
      </c>
      <c r="C4441" t="s">
        <v>6</v>
      </c>
    </row>
    <row r="4442" spans="1:3" ht="15">
      <c r="A4442">
        <v>4436</v>
      </c>
      <c r="B4442" t="str">
        <f>"00864354"</f>
        <v>00864354</v>
      </c>
      <c r="C4442" t="s">
        <v>6</v>
      </c>
    </row>
    <row r="4443" spans="1:3" ht="15">
      <c r="A4443">
        <v>4437</v>
      </c>
      <c r="B4443" t="str">
        <f>"00114934"</f>
        <v>00114934</v>
      </c>
      <c r="C4443" t="s">
        <v>6</v>
      </c>
    </row>
    <row r="4444" spans="1:3" ht="15">
      <c r="A4444">
        <v>4438</v>
      </c>
      <c r="B4444" t="str">
        <f>"00458556"</f>
        <v>00458556</v>
      </c>
      <c r="C4444" t="s">
        <v>6</v>
      </c>
    </row>
    <row r="4445" spans="1:3" ht="15">
      <c r="A4445">
        <v>4439</v>
      </c>
      <c r="B4445" t="str">
        <f>"00616938"</f>
        <v>00616938</v>
      </c>
      <c r="C4445" t="s">
        <v>6</v>
      </c>
    </row>
    <row r="4446" spans="1:3" ht="15">
      <c r="A4446">
        <v>4440</v>
      </c>
      <c r="B4446" t="str">
        <f>"00864713"</f>
        <v>00864713</v>
      </c>
      <c r="C4446" t="s">
        <v>11</v>
      </c>
    </row>
    <row r="4447" spans="1:3" ht="15">
      <c r="A4447">
        <v>4441</v>
      </c>
      <c r="B4447" t="str">
        <f>"00584274"</f>
        <v>00584274</v>
      </c>
      <c r="C4447" t="s">
        <v>6</v>
      </c>
    </row>
    <row r="4448" spans="1:3" ht="15">
      <c r="A4448">
        <v>4442</v>
      </c>
      <c r="B4448" t="str">
        <f>"00602952"</f>
        <v>00602952</v>
      </c>
      <c r="C4448" t="s">
        <v>6</v>
      </c>
    </row>
    <row r="4449" spans="1:3" ht="15">
      <c r="A4449">
        <v>4443</v>
      </c>
      <c r="B4449" t="str">
        <f>"00135084"</f>
        <v>00135084</v>
      </c>
      <c r="C4449" t="s">
        <v>16</v>
      </c>
    </row>
    <row r="4450" spans="1:3" ht="15">
      <c r="A4450">
        <v>4444</v>
      </c>
      <c r="B4450" t="str">
        <f>"00135120"</f>
        <v>00135120</v>
      </c>
      <c r="C4450" t="s">
        <v>6</v>
      </c>
    </row>
    <row r="4451" spans="1:3" ht="15">
      <c r="A4451">
        <v>4445</v>
      </c>
      <c r="B4451" t="str">
        <f>"00823834"</f>
        <v>00823834</v>
      </c>
      <c r="C4451" t="s">
        <v>6</v>
      </c>
    </row>
    <row r="4452" spans="1:3" ht="15">
      <c r="A4452">
        <v>4446</v>
      </c>
      <c r="B4452" t="str">
        <f>"00640016"</f>
        <v>00640016</v>
      </c>
      <c r="C4452" t="s">
        <v>6</v>
      </c>
    </row>
    <row r="4453" spans="1:3" ht="15">
      <c r="A4453">
        <v>4447</v>
      </c>
      <c r="B4453" t="str">
        <f>"00570664"</f>
        <v>00570664</v>
      </c>
      <c r="C4453" t="s">
        <v>6</v>
      </c>
    </row>
    <row r="4454" spans="1:3" ht="15">
      <c r="A4454">
        <v>4448</v>
      </c>
      <c r="B4454" t="str">
        <f>"00638315"</f>
        <v>00638315</v>
      </c>
      <c r="C4454" t="s">
        <v>6</v>
      </c>
    </row>
    <row r="4455" spans="1:3" ht="15">
      <c r="A4455">
        <v>4449</v>
      </c>
      <c r="B4455" t="str">
        <f>"00604621"</f>
        <v>00604621</v>
      </c>
      <c r="C4455" t="s">
        <v>6</v>
      </c>
    </row>
    <row r="4456" spans="1:3" ht="15">
      <c r="A4456">
        <v>4450</v>
      </c>
      <c r="B4456" t="str">
        <f>"00583238"</f>
        <v>00583238</v>
      </c>
      <c r="C4456" t="s">
        <v>6</v>
      </c>
    </row>
    <row r="4457" spans="1:3" ht="15">
      <c r="A4457">
        <v>4451</v>
      </c>
      <c r="B4457" t="str">
        <f>"00613191"</f>
        <v>00613191</v>
      </c>
      <c r="C4457" t="s">
        <v>6</v>
      </c>
    </row>
    <row r="4458" spans="1:3" ht="15">
      <c r="A4458">
        <v>4452</v>
      </c>
      <c r="B4458" t="str">
        <f>"00576406"</f>
        <v>00576406</v>
      </c>
      <c r="C4458" t="s">
        <v>6</v>
      </c>
    </row>
    <row r="4459" spans="1:3" ht="15">
      <c r="A4459">
        <v>4453</v>
      </c>
      <c r="B4459" t="str">
        <f>"00632592"</f>
        <v>00632592</v>
      </c>
      <c r="C4459" t="s">
        <v>6</v>
      </c>
    </row>
    <row r="4460" spans="1:3" ht="15">
      <c r="A4460">
        <v>4454</v>
      </c>
      <c r="B4460" t="str">
        <f>"00589890"</f>
        <v>00589890</v>
      </c>
      <c r="C4460" t="s">
        <v>6</v>
      </c>
    </row>
    <row r="4461" spans="1:3" ht="15">
      <c r="A4461">
        <v>4455</v>
      </c>
      <c r="B4461" t="str">
        <f>"00634218"</f>
        <v>00634218</v>
      </c>
      <c r="C4461" t="s">
        <v>6</v>
      </c>
    </row>
    <row r="4462" spans="1:3" ht="15">
      <c r="A4462">
        <v>4456</v>
      </c>
      <c r="B4462" t="str">
        <f>"00126608"</f>
        <v>00126608</v>
      </c>
      <c r="C4462" t="s">
        <v>6</v>
      </c>
    </row>
    <row r="4463" spans="1:3" ht="15">
      <c r="A4463">
        <v>4457</v>
      </c>
      <c r="B4463" t="str">
        <f>"00866331"</f>
        <v>00866331</v>
      </c>
      <c r="C4463" t="s">
        <v>6</v>
      </c>
    </row>
    <row r="4464" spans="1:3" ht="15">
      <c r="A4464">
        <v>4458</v>
      </c>
      <c r="B4464" t="str">
        <f>"00353086"</f>
        <v>00353086</v>
      </c>
      <c r="C4464" t="s">
        <v>15</v>
      </c>
    </row>
    <row r="4465" spans="1:3" ht="15">
      <c r="A4465">
        <v>4459</v>
      </c>
      <c r="B4465" t="str">
        <f>"201511019247"</f>
        <v>201511019247</v>
      </c>
      <c r="C4465" t="s">
        <v>6</v>
      </c>
    </row>
    <row r="4466" spans="1:3" ht="15">
      <c r="A4466">
        <v>4460</v>
      </c>
      <c r="B4466" t="str">
        <f>"00720011"</f>
        <v>00720011</v>
      </c>
      <c r="C4466" t="s">
        <v>6</v>
      </c>
    </row>
    <row r="4467" spans="1:3" ht="15">
      <c r="A4467">
        <v>4461</v>
      </c>
      <c r="B4467" t="str">
        <f>"00487113"</f>
        <v>00487113</v>
      </c>
      <c r="C4467" t="s">
        <v>6</v>
      </c>
    </row>
    <row r="4468" spans="1:3" ht="15">
      <c r="A4468">
        <v>4462</v>
      </c>
      <c r="B4468" t="str">
        <f>"00625519"</f>
        <v>00625519</v>
      </c>
      <c r="C4468" t="s">
        <v>6</v>
      </c>
    </row>
    <row r="4469" spans="1:3" ht="15">
      <c r="A4469">
        <v>4463</v>
      </c>
      <c r="B4469" t="str">
        <f>"00580486"</f>
        <v>00580486</v>
      </c>
      <c r="C4469" t="s">
        <v>6</v>
      </c>
    </row>
    <row r="4470" spans="1:3" ht="15">
      <c r="A4470">
        <v>4464</v>
      </c>
      <c r="B4470" t="str">
        <f>"00521664"</f>
        <v>00521664</v>
      </c>
      <c r="C4470" t="s">
        <v>6</v>
      </c>
    </row>
    <row r="4471" spans="1:3" ht="15">
      <c r="A4471">
        <v>4465</v>
      </c>
      <c r="B4471" t="str">
        <f>"00865597"</f>
        <v>00865597</v>
      </c>
      <c r="C4471" t="s">
        <v>6</v>
      </c>
    </row>
    <row r="4472" spans="1:3" ht="15">
      <c r="A4472">
        <v>4466</v>
      </c>
      <c r="B4472" t="str">
        <f>"00574871"</f>
        <v>00574871</v>
      </c>
      <c r="C4472" t="s">
        <v>6</v>
      </c>
    </row>
    <row r="4473" spans="1:3" ht="15">
      <c r="A4473">
        <v>4467</v>
      </c>
      <c r="B4473" t="str">
        <f>"00572954"</f>
        <v>00572954</v>
      </c>
      <c r="C4473" t="s">
        <v>6</v>
      </c>
    </row>
    <row r="4474" spans="1:3" ht="15">
      <c r="A4474">
        <v>4468</v>
      </c>
      <c r="B4474" t="str">
        <f>"00866334"</f>
        <v>00866334</v>
      </c>
      <c r="C4474" t="s">
        <v>6</v>
      </c>
    </row>
    <row r="4475" spans="1:3" ht="15">
      <c r="A4475">
        <v>4469</v>
      </c>
      <c r="B4475" t="str">
        <f>"00862903"</f>
        <v>00862903</v>
      </c>
      <c r="C4475" t="s">
        <v>6</v>
      </c>
    </row>
    <row r="4476" spans="1:3" ht="15">
      <c r="A4476">
        <v>4470</v>
      </c>
      <c r="B4476" t="str">
        <f>"00600959"</f>
        <v>00600959</v>
      </c>
      <c r="C4476" t="s">
        <v>6</v>
      </c>
    </row>
    <row r="4477" spans="1:3" ht="15">
      <c r="A4477">
        <v>4471</v>
      </c>
      <c r="B4477" t="str">
        <f>"00237671"</f>
        <v>00237671</v>
      </c>
      <c r="C4477" t="s">
        <v>6</v>
      </c>
    </row>
    <row r="4478" spans="1:3" ht="15">
      <c r="A4478">
        <v>4472</v>
      </c>
      <c r="B4478" t="str">
        <f>"201406015749"</f>
        <v>201406015749</v>
      </c>
      <c r="C4478" t="s">
        <v>6</v>
      </c>
    </row>
    <row r="4479" spans="1:3" ht="15">
      <c r="A4479">
        <v>4473</v>
      </c>
      <c r="B4479" t="str">
        <f>"00866809"</f>
        <v>00866809</v>
      </c>
      <c r="C4479" t="s">
        <v>6</v>
      </c>
    </row>
    <row r="4480" spans="1:3" ht="15">
      <c r="A4480">
        <v>4474</v>
      </c>
      <c r="B4480" t="str">
        <f>"00639638"</f>
        <v>00639638</v>
      </c>
      <c r="C4480" t="s">
        <v>6</v>
      </c>
    </row>
    <row r="4481" spans="1:3" ht="15">
      <c r="A4481">
        <v>4475</v>
      </c>
      <c r="B4481" t="str">
        <f>"00520895"</f>
        <v>00520895</v>
      </c>
      <c r="C4481" t="s">
        <v>10</v>
      </c>
    </row>
    <row r="4482" spans="1:3" ht="15">
      <c r="A4482">
        <v>4476</v>
      </c>
      <c r="B4482" t="str">
        <f>"00520866"</f>
        <v>00520866</v>
      </c>
      <c r="C4482" t="s">
        <v>6</v>
      </c>
    </row>
    <row r="4483" spans="1:3" ht="15">
      <c r="A4483">
        <v>4477</v>
      </c>
      <c r="B4483" t="str">
        <f>"00866871"</f>
        <v>00866871</v>
      </c>
      <c r="C4483" t="s">
        <v>9</v>
      </c>
    </row>
    <row r="4484" spans="1:3" ht="15">
      <c r="A4484">
        <v>4478</v>
      </c>
      <c r="B4484" t="str">
        <f>"00604747"</f>
        <v>00604747</v>
      </c>
      <c r="C4484" t="s">
        <v>6</v>
      </c>
    </row>
    <row r="4485" spans="1:3" ht="15">
      <c r="A4485">
        <v>4479</v>
      </c>
      <c r="B4485" t="str">
        <f>"200712005268"</f>
        <v>200712005268</v>
      </c>
      <c r="C4485" t="s">
        <v>6</v>
      </c>
    </row>
    <row r="4486" spans="1:3" ht="15">
      <c r="A4486">
        <v>4480</v>
      </c>
      <c r="B4486" t="str">
        <f>"00601043"</f>
        <v>00601043</v>
      </c>
      <c r="C4486" t="s">
        <v>6</v>
      </c>
    </row>
    <row r="4487" spans="1:3" ht="15">
      <c r="A4487">
        <v>4481</v>
      </c>
      <c r="B4487" t="str">
        <f>"00597770"</f>
        <v>00597770</v>
      </c>
      <c r="C4487" t="s">
        <v>6</v>
      </c>
    </row>
    <row r="4488" spans="1:3" ht="15">
      <c r="A4488">
        <v>4482</v>
      </c>
      <c r="B4488" t="str">
        <f>"00583999"</f>
        <v>00583999</v>
      </c>
      <c r="C4488" t="s">
        <v>6</v>
      </c>
    </row>
    <row r="4489" spans="1:3" ht="15">
      <c r="A4489">
        <v>4483</v>
      </c>
      <c r="B4489" t="str">
        <f>"00463159"</f>
        <v>00463159</v>
      </c>
      <c r="C4489" t="s">
        <v>6</v>
      </c>
    </row>
    <row r="4490" spans="1:3" ht="15">
      <c r="A4490">
        <v>4484</v>
      </c>
      <c r="B4490" t="str">
        <f>"00866907"</f>
        <v>00866907</v>
      </c>
      <c r="C4490" t="s">
        <v>6</v>
      </c>
    </row>
    <row r="4491" spans="1:3" ht="15">
      <c r="A4491">
        <v>4485</v>
      </c>
      <c r="B4491" t="str">
        <f>"00779325"</f>
        <v>00779325</v>
      </c>
      <c r="C4491" t="s">
        <v>6</v>
      </c>
    </row>
    <row r="4492" spans="1:3" ht="15">
      <c r="A4492">
        <v>4486</v>
      </c>
      <c r="B4492" t="str">
        <f>"00614745"</f>
        <v>00614745</v>
      </c>
      <c r="C4492" t="s">
        <v>6</v>
      </c>
    </row>
    <row r="4493" spans="1:3" ht="15">
      <c r="A4493">
        <v>4487</v>
      </c>
      <c r="B4493" t="str">
        <f>"00179416"</f>
        <v>00179416</v>
      </c>
      <c r="C4493" t="s">
        <v>6</v>
      </c>
    </row>
    <row r="4494" spans="1:3" ht="15">
      <c r="A4494">
        <v>4488</v>
      </c>
      <c r="B4494" t="str">
        <f>"00530759"</f>
        <v>00530759</v>
      </c>
      <c r="C4494" t="s">
        <v>12</v>
      </c>
    </row>
    <row r="4495" spans="1:3" ht="15">
      <c r="A4495">
        <v>4489</v>
      </c>
      <c r="B4495" t="str">
        <f>"00628865"</f>
        <v>00628865</v>
      </c>
      <c r="C4495" t="s">
        <v>6</v>
      </c>
    </row>
    <row r="4496" spans="1:3" ht="15">
      <c r="A4496">
        <v>4490</v>
      </c>
      <c r="B4496" t="str">
        <f>"00281838"</f>
        <v>00281838</v>
      </c>
      <c r="C4496" t="s">
        <v>6</v>
      </c>
    </row>
    <row r="4497" spans="1:3" ht="15">
      <c r="A4497">
        <v>4491</v>
      </c>
      <c r="B4497" t="str">
        <f>"00865891"</f>
        <v>00865891</v>
      </c>
      <c r="C4497" t="s">
        <v>6</v>
      </c>
    </row>
    <row r="4498" spans="1:3" ht="15">
      <c r="A4498">
        <v>4492</v>
      </c>
      <c r="B4498" t="str">
        <f>"00231479"</f>
        <v>00231479</v>
      </c>
      <c r="C4498" t="s">
        <v>10</v>
      </c>
    </row>
    <row r="4499" spans="1:3" ht="15">
      <c r="A4499">
        <v>4493</v>
      </c>
      <c r="B4499" t="str">
        <f>"00859159"</f>
        <v>00859159</v>
      </c>
      <c r="C4499" t="s">
        <v>6</v>
      </c>
    </row>
    <row r="4500" spans="1:3" ht="15">
      <c r="A4500">
        <v>4494</v>
      </c>
      <c r="B4500" t="str">
        <f>"00642809"</f>
        <v>00642809</v>
      </c>
      <c r="C4500" t="s">
        <v>6</v>
      </c>
    </row>
    <row r="4501" spans="1:3" ht="15">
      <c r="A4501">
        <v>4495</v>
      </c>
      <c r="B4501" t="str">
        <f>"00118926"</f>
        <v>00118926</v>
      </c>
      <c r="C4501" t="s">
        <v>6</v>
      </c>
    </row>
    <row r="4502" spans="1:3" ht="15">
      <c r="A4502">
        <v>4496</v>
      </c>
      <c r="B4502" t="str">
        <f>"00126325"</f>
        <v>00126325</v>
      </c>
      <c r="C4502" t="s">
        <v>6</v>
      </c>
    </row>
    <row r="4503" spans="1:3" ht="15">
      <c r="A4503">
        <v>4497</v>
      </c>
      <c r="B4503" t="str">
        <f>"00509462"</f>
        <v>00509462</v>
      </c>
      <c r="C4503" t="s">
        <v>6</v>
      </c>
    </row>
    <row r="4504" spans="1:3" ht="15">
      <c r="A4504">
        <v>4498</v>
      </c>
      <c r="B4504" t="str">
        <f>"00122812"</f>
        <v>00122812</v>
      </c>
      <c r="C4504" t="s">
        <v>6</v>
      </c>
    </row>
    <row r="4505" spans="1:3" ht="15">
      <c r="A4505">
        <v>4499</v>
      </c>
      <c r="B4505" t="str">
        <f>"00646096"</f>
        <v>00646096</v>
      </c>
      <c r="C4505" t="s">
        <v>6</v>
      </c>
    </row>
    <row r="4506" spans="1:3" ht="15">
      <c r="A4506">
        <v>4500</v>
      </c>
      <c r="B4506" t="str">
        <f>"00579025"</f>
        <v>00579025</v>
      </c>
      <c r="C4506" t="s">
        <v>6</v>
      </c>
    </row>
    <row r="4507" spans="1:3" ht="15">
      <c r="A4507">
        <v>4501</v>
      </c>
      <c r="B4507" t="str">
        <f>"200910000805"</f>
        <v>200910000805</v>
      </c>
      <c r="C4507" t="s">
        <v>6</v>
      </c>
    </row>
    <row r="4508" spans="1:3" ht="15">
      <c r="A4508">
        <v>4502</v>
      </c>
      <c r="B4508" t="str">
        <f>"00866645"</f>
        <v>00866645</v>
      </c>
      <c r="C4508" t="s">
        <v>7</v>
      </c>
    </row>
    <row r="4509" spans="1:3" ht="15">
      <c r="A4509">
        <v>4503</v>
      </c>
      <c r="B4509" t="str">
        <f>"00865862"</f>
        <v>00865862</v>
      </c>
      <c r="C4509" t="s">
        <v>6</v>
      </c>
    </row>
    <row r="4510" spans="1:3" ht="15">
      <c r="A4510">
        <v>4504</v>
      </c>
      <c r="B4510" t="str">
        <f>"00553366"</f>
        <v>00553366</v>
      </c>
      <c r="C4510" t="s">
        <v>6</v>
      </c>
    </row>
    <row r="4511" spans="1:3" ht="15">
      <c r="A4511">
        <v>4505</v>
      </c>
      <c r="B4511" t="str">
        <f>"00806292"</f>
        <v>00806292</v>
      </c>
      <c r="C4511" t="s">
        <v>6</v>
      </c>
    </row>
    <row r="4512" spans="1:3" ht="15">
      <c r="A4512">
        <v>4506</v>
      </c>
      <c r="B4512" t="str">
        <f>"00604916"</f>
        <v>00604916</v>
      </c>
      <c r="C4512" t="s">
        <v>6</v>
      </c>
    </row>
    <row r="4513" spans="1:3" ht="15">
      <c r="A4513">
        <v>4507</v>
      </c>
      <c r="B4513" t="str">
        <f>"00627949"</f>
        <v>00627949</v>
      </c>
      <c r="C4513" t="s">
        <v>6</v>
      </c>
    </row>
    <row r="4514" spans="1:3" ht="15">
      <c r="A4514">
        <v>4508</v>
      </c>
      <c r="B4514" t="str">
        <f>"201511035895"</f>
        <v>201511035895</v>
      </c>
      <c r="C4514" t="s">
        <v>6</v>
      </c>
    </row>
    <row r="4515" spans="1:3" ht="15">
      <c r="A4515">
        <v>4509</v>
      </c>
      <c r="B4515" t="str">
        <f>"00587873"</f>
        <v>00587873</v>
      </c>
      <c r="C4515" t="s">
        <v>6</v>
      </c>
    </row>
    <row r="4516" spans="1:3" ht="15">
      <c r="A4516">
        <v>4510</v>
      </c>
      <c r="B4516" t="str">
        <f>"00371305"</f>
        <v>00371305</v>
      </c>
      <c r="C4516" t="s">
        <v>7</v>
      </c>
    </row>
    <row r="4517" spans="1:3" ht="15">
      <c r="A4517">
        <v>4511</v>
      </c>
      <c r="B4517" t="str">
        <f>"00620868"</f>
        <v>00620868</v>
      </c>
      <c r="C4517" t="s">
        <v>6</v>
      </c>
    </row>
    <row r="4518" spans="1:3" ht="15">
      <c r="A4518">
        <v>4512</v>
      </c>
      <c r="B4518" t="str">
        <f>"00601190"</f>
        <v>00601190</v>
      </c>
      <c r="C4518" t="s">
        <v>10</v>
      </c>
    </row>
    <row r="4519" spans="1:3" ht="15">
      <c r="A4519">
        <v>4513</v>
      </c>
      <c r="B4519" t="str">
        <f>"00823839"</f>
        <v>00823839</v>
      </c>
      <c r="C4519" t="s">
        <v>6</v>
      </c>
    </row>
    <row r="4520" spans="1:3" ht="15">
      <c r="A4520">
        <v>4514</v>
      </c>
      <c r="B4520" t="str">
        <f>"00776270"</f>
        <v>00776270</v>
      </c>
      <c r="C4520" t="s">
        <v>6</v>
      </c>
    </row>
    <row r="4521" spans="1:3" ht="15">
      <c r="A4521">
        <v>4515</v>
      </c>
      <c r="B4521" t="str">
        <f>"00788239"</f>
        <v>00788239</v>
      </c>
      <c r="C4521" t="s">
        <v>6</v>
      </c>
    </row>
    <row r="4522" spans="1:3" ht="15">
      <c r="A4522">
        <v>4516</v>
      </c>
      <c r="B4522" t="str">
        <f>"00117853"</f>
        <v>00117853</v>
      </c>
      <c r="C4522" t="s">
        <v>6</v>
      </c>
    </row>
    <row r="4523" spans="1:3" ht="15">
      <c r="A4523">
        <v>4517</v>
      </c>
      <c r="B4523" t="str">
        <f>"00653893"</f>
        <v>00653893</v>
      </c>
      <c r="C4523" t="s">
        <v>6</v>
      </c>
    </row>
    <row r="4524" spans="1:3" ht="15">
      <c r="A4524">
        <v>4518</v>
      </c>
      <c r="B4524" t="str">
        <f>"00865635"</f>
        <v>00865635</v>
      </c>
      <c r="C4524" t="s">
        <v>6</v>
      </c>
    </row>
    <row r="4525" spans="1:3" ht="15">
      <c r="A4525">
        <v>4519</v>
      </c>
      <c r="B4525" t="str">
        <f>"00602855"</f>
        <v>00602855</v>
      </c>
      <c r="C4525" t="s">
        <v>6</v>
      </c>
    </row>
    <row r="4526" spans="1:3" ht="15">
      <c r="A4526">
        <v>4520</v>
      </c>
      <c r="B4526" t="str">
        <f>"00665947"</f>
        <v>00665947</v>
      </c>
      <c r="C4526" t="s">
        <v>6</v>
      </c>
    </row>
    <row r="4527" spans="1:3" ht="15">
      <c r="A4527">
        <v>4521</v>
      </c>
      <c r="B4527" t="str">
        <f>"00638603"</f>
        <v>00638603</v>
      </c>
      <c r="C4527" t="s">
        <v>9</v>
      </c>
    </row>
    <row r="4528" spans="1:3" ht="15">
      <c r="A4528">
        <v>4522</v>
      </c>
      <c r="B4528" t="str">
        <f>"00855910"</f>
        <v>00855910</v>
      </c>
      <c r="C4528" t="s">
        <v>11</v>
      </c>
    </row>
    <row r="4529" spans="1:3" ht="15">
      <c r="A4529">
        <v>4523</v>
      </c>
      <c r="B4529" t="str">
        <f>"00572982"</f>
        <v>00572982</v>
      </c>
      <c r="C4529" t="s">
        <v>6</v>
      </c>
    </row>
    <row r="4530" spans="1:3" ht="15">
      <c r="A4530">
        <v>4524</v>
      </c>
      <c r="B4530" t="str">
        <f>"00566477"</f>
        <v>00566477</v>
      </c>
      <c r="C4530" t="s">
        <v>6</v>
      </c>
    </row>
    <row r="4531" spans="1:3" ht="15">
      <c r="A4531">
        <v>4525</v>
      </c>
      <c r="B4531" t="str">
        <f>"00526327"</f>
        <v>00526327</v>
      </c>
      <c r="C4531" t="s">
        <v>6</v>
      </c>
    </row>
    <row r="4532" spans="1:3" ht="15">
      <c r="A4532">
        <v>4526</v>
      </c>
      <c r="B4532" t="str">
        <f>"00200140"</f>
        <v>00200140</v>
      </c>
      <c r="C4532" t="s">
        <v>9</v>
      </c>
    </row>
    <row r="4533" spans="1:3" ht="15">
      <c r="A4533">
        <v>4527</v>
      </c>
      <c r="B4533" t="str">
        <f>"00573624"</f>
        <v>00573624</v>
      </c>
      <c r="C4533" t="s">
        <v>10</v>
      </c>
    </row>
    <row r="4534" spans="1:3" ht="15">
      <c r="A4534">
        <v>4528</v>
      </c>
      <c r="B4534" t="str">
        <f>"00272137"</f>
        <v>00272137</v>
      </c>
      <c r="C4534" t="s">
        <v>6</v>
      </c>
    </row>
    <row r="4535" spans="1:3" ht="15">
      <c r="A4535">
        <v>4529</v>
      </c>
      <c r="B4535" t="str">
        <f>"00016611"</f>
        <v>00016611</v>
      </c>
      <c r="C4535" t="s">
        <v>6</v>
      </c>
    </row>
    <row r="4536" spans="1:3" ht="15">
      <c r="A4536">
        <v>4530</v>
      </c>
      <c r="B4536" t="str">
        <f>"201412007054"</f>
        <v>201412007054</v>
      </c>
      <c r="C4536" t="s">
        <v>10</v>
      </c>
    </row>
    <row r="4537" spans="1:3" ht="15">
      <c r="A4537">
        <v>4531</v>
      </c>
      <c r="B4537" t="str">
        <f>"00605627"</f>
        <v>00605627</v>
      </c>
      <c r="C4537" t="s">
        <v>6</v>
      </c>
    </row>
    <row r="4538" spans="1:3" ht="15">
      <c r="A4538">
        <v>4532</v>
      </c>
      <c r="B4538" t="str">
        <f>"201406013203"</f>
        <v>201406013203</v>
      </c>
      <c r="C4538" t="s">
        <v>6</v>
      </c>
    </row>
    <row r="4539" spans="1:3" ht="15">
      <c r="A4539">
        <v>4533</v>
      </c>
      <c r="B4539" t="str">
        <f>"00594998"</f>
        <v>00594998</v>
      </c>
      <c r="C4539" t="s">
        <v>6</v>
      </c>
    </row>
    <row r="4540" spans="1:3" ht="15">
      <c r="A4540">
        <v>4534</v>
      </c>
      <c r="B4540" t="str">
        <f>"00125636"</f>
        <v>00125636</v>
      </c>
      <c r="C4540" t="s">
        <v>6</v>
      </c>
    </row>
    <row r="4541" spans="1:3" ht="15">
      <c r="A4541">
        <v>4535</v>
      </c>
      <c r="B4541" t="str">
        <f>"00602678"</f>
        <v>00602678</v>
      </c>
      <c r="C4541" t="s">
        <v>6</v>
      </c>
    </row>
    <row r="4542" spans="1:3" ht="15">
      <c r="A4542">
        <v>4536</v>
      </c>
      <c r="B4542" t="str">
        <f>"00475796"</f>
        <v>00475796</v>
      </c>
      <c r="C4542" t="s">
        <v>6</v>
      </c>
    </row>
    <row r="4543" spans="1:3" ht="15">
      <c r="A4543">
        <v>4537</v>
      </c>
      <c r="B4543" t="str">
        <f>"00570257"</f>
        <v>00570257</v>
      </c>
      <c r="C4543" t="s">
        <v>6</v>
      </c>
    </row>
    <row r="4544" spans="1:3" ht="15">
      <c r="A4544">
        <v>4538</v>
      </c>
      <c r="B4544" t="str">
        <f>"200901000566"</f>
        <v>200901000566</v>
      </c>
      <c r="C4544" t="s">
        <v>6</v>
      </c>
    </row>
    <row r="4545" spans="1:3" ht="15">
      <c r="A4545">
        <v>4539</v>
      </c>
      <c r="B4545" t="str">
        <f>"00866928"</f>
        <v>00866928</v>
      </c>
      <c r="C4545" t="s">
        <v>6</v>
      </c>
    </row>
    <row r="4546" spans="1:3" ht="15">
      <c r="A4546">
        <v>4540</v>
      </c>
      <c r="B4546" t="str">
        <f>"00001203"</f>
        <v>00001203</v>
      </c>
      <c r="C4546" t="s">
        <v>6</v>
      </c>
    </row>
    <row r="4547" spans="1:3" ht="15">
      <c r="A4547">
        <v>4541</v>
      </c>
      <c r="B4547" t="str">
        <f>"00642781"</f>
        <v>00642781</v>
      </c>
      <c r="C4547" t="s">
        <v>6</v>
      </c>
    </row>
    <row r="4548" spans="1:3" ht="15">
      <c r="A4548">
        <v>4542</v>
      </c>
      <c r="B4548" t="str">
        <f>"00094714"</f>
        <v>00094714</v>
      </c>
      <c r="C4548" t="s">
        <v>6</v>
      </c>
    </row>
    <row r="4549" spans="1:3" ht="15">
      <c r="A4549">
        <v>4543</v>
      </c>
      <c r="B4549" t="str">
        <f>"00866483"</f>
        <v>00866483</v>
      </c>
      <c r="C4549" t="s">
        <v>6</v>
      </c>
    </row>
    <row r="4550" spans="1:3" ht="15">
      <c r="A4550">
        <v>4544</v>
      </c>
      <c r="B4550" t="str">
        <f>"00865960"</f>
        <v>00865960</v>
      </c>
      <c r="C4550" t="s">
        <v>6</v>
      </c>
    </row>
    <row r="4551" spans="1:3" ht="15">
      <c r="A4551">
        <v>4545</v>
      </c>
      <c r="B4551" t="str">
        <f>"200902000111"</f>
        <v>200902000111</v>
      </c>
      <c r="C4551" t="s">
        <v>6</v>
      </c>
    </row>
    <row r="4552" spans="1:3" ht="15">
      <c r="A4552">
        <v>4546</v>
      </c>
      <c r="B4552" t="str">
        <f>"00031631"</f>
        <v>00031631</v>
      </c>
      <c r="C4552" t="s">
        <v>6</v>
      </c>
    </row>
    <row r="4553" spans="1:3" ht="15">
      <c r="A4553">
        <v>4547</v>
      </c>
      <c r="B4553" t="str">
        <f>"00637508"</f>
        <v>00637508</v>
      </c>
      <c r="C4553" t="s">
        <v>6</v>
      </c>
    </row>
    <row r="4554" spans="1:3" ht="15">
      <c r="A4554">
        <v>4548</v>
      </c>
      <c r="B4554" t="str">
        <f>"00131641"</f>
        <v>00131641</v>
      </c>
      <c r="C4554" t="s">
        <v>6</v>
      </c>
    </row>
    <row r="4555" spans="1:3" ht="15">
      <c r="A4555">
        <v>4549</v>
      </c>
      <c r="B4555" t="str">
        <f>"00621712"</f>
        <v>00621712</v>
      </c>
      <c r="C4555" t="s">
        <v>6</v>
      </c>
    </row>
    <row r="4556" spans="1:3" ht="15">
      <c r="A4556">
        <v>4550</v>
      </c>
      <c r="B4556" t="str">
        <f>"00208569"</f>
        <v>00208569</v>
      </c>
      <c r="C4556" t="s">
        <v>6</v>
      </c>
    </row>
    <row r="4557" spans="1:3" ht="15">
      <c r="A4557">
        <v>4551</v>
      </c>
      <c r="B4557" t="str">
        <f>"00640243"</f>
        <v>00640243</v>
      </c>
      <c r="C4557" t="s">
        <v>6</v>
      </c>
    </row>
    <row r="4558" spans="1:3" ht="15">
      <c r="A4558">
        <v>4552</v>
      </c>
      <c r="B4558" t="str">
        <f>"00655137"</f>
        <v>00655137</v>
      </c>
      <c r="C4558" t="s">
        <v>10</v>
      </c>
    </row>
    <row r="4559" spans="1:3" ht="15">
      <c r="A4559">
        <v>4553</v>
      </c>
      <c r="B4559" t="str">
        <f>"200712005421"</f>
        <v>200712005421</v>
      </c>
      <c r="C4559" t="s">
        <v>6</v>
      </c>
    </row>
    <row r="4560" spans="1:3" ht="15">
      <c r="A4560">
        <v>4554</v>
      </c>
      <c r="B4560" t="str">
        <f>"00862018"</f>
        <v>00862018</v>
      </c>
      <c r="C4560" t="s">
        <v>6</v>
      </c>
    </row>
    <row r="4561" spans="1:3" ht="15">
      <c r="A4561">
        <v>4555</v>
      </c>
      <c r="B4561" t="str">
        <f>"00864352"</f>
        <v>00864352</v>
      </c>
      <c r="C4561" t="s">
        <v>6</v>
      </c>
    </row>
    <row r="4562" spans="1:3" ht="15">
      <c r="A4562">
        <v>4556</v>
      </c>
      <c r="B4562" t="str">
        <f>"00132777"</f>
        <v>00132777</v>
      </c>
      <c r="C4562" t="s">
        <v>6</v>
      </c>
    </row>
    <row r="4563" spans="1:3" ht="15">
      <c r="A4563">
        <v>4557</v>
      </c>
      <c r="B4563" t="str">
        <f>"00595161"</f>
        <v>00595161</v>
      </c>
      <c r="C4563" t="s">
        <v>6</v>
      </c>
    </row>
    <row r="4564" spans="1:3" ht="15">
      <c r="A4564">
        <v>4558</v>
      </c>
      <c r="B4564" t="str">
        <f>"00866667"</f>
        <v>00866667</v>
      </c>
      <c r="C4564" t="s">
        <v>6</v>
      </c>
    </row>
    <row r="4565" spans="1:3" ht="15">
      <c r="A4565">
        <v>4559</v>
      </c>
      <c r="B4565" t="str">
        <f>"00726312"</f>
        <v>00726312</v>
      </c>
      <c r="C4565" t="s">
        <v>18</v>
      </c>
    </row>
    <row r="4566" spans="1:3" ht="15">
      <c r="A4566">
        <v>4560</v>
      </c>
      <c r="B4566" t="str">
        <f>"00584265"</f>
        <v>00584265</v>
      </c>
      <c r="C4566" t="s">
        <v>7</v>
      </c>
    </row>
    <row r="4567" spans="1:3" ht="15">
      <c r="A4567">
        <v>4561</v>
      </c>
      <c r="B4567" t="str">
        <f>"00114024"</f>
        <v>00114024</v>
      </c>
      <c r="C4567" t="s">
        <v>6</v>
      </c>
    </row>
    <row r="4568" spans="1:3" ht="15">
      <c r="A4568">
        <v>4562</v>
      </c>
      <c r="B4568" t="str">
        <f>"00866287"</f>
        <v>00866287</v>
      </c>
      <c r="C4568" t="s">
        <v>9</v>
      </c>
    </row>
    <row r="4569" spans="1:3" ht="15">
      <c r="A4569">
        <v>4563</v>
      </c>
      <c r="B4569" t="str">
        <f>"00670709"</f>
        <v>00670709</v>
      </c>
      <c r="C4569" t="s">
        <v>6</v>
      </c>
    </row>
    <row r="4570" spans="1:3" ht="15">
      <c r="A4570">
        <v>4564</v>
      </c>
      <c r="B4570" t="str">
        <f>"200907000513"</f>
        <v>200907000513</v>
      </c>
      <c r="C4570" t="s">
        <v>6</v>
      </c>
    </row>
    <row r="4571" spans="1:3" ht="15">
      <c r="A4571">
        <v>4565</v>
      </c>
      <c r="B4571" t="str">
        <f>"00814070"</f>
        <v>00814070</v>
      </c>
      <c r="C4571" t="s">
        <v>6</v>
      </c>
    </row>
    <row r="4572" spans="1:3" ht="15">
      <c r="A4572">
        <v>4566</v>
      </c>
      <c r="B4572" t="str">
        <f>"00652475"</f>
        <v>00652475</v>
      </c>
      <c r="C4572" t="s">
        <v>6</v>
      </c>
    </row>
    <row r="4573" spans="1:3" ht="15">
      <c r="A4573">
        <v>4567</v>
      </c>
      <c r="B4573" t="str">
        <f>"00619820"</f>
        <v>00619820</v>
      </c>
      <c r="C4573" t="s">
        <v>6</v>
      </c>
    </row>
    <row r="4574" spans="1:3" ht="15">
      <c r="A4574">
        <v>4568</v>
      </c>
      <c r="B4574" t="str">
        <f>"00144269"</f>
        <v>00144269</v>
      </c>
      <c r="C4574" t="s">
        <v>6</v>
      </c>
    </row>
    <row r="4575" spans="1:3" ht="15">
      <c r="A4575">
        <v>4569</v>
      </c>
      <c r="B4575" t="str">
        <f>"201412004602"</f>
        <v>201412004602</v>
      </c>
      <c r="C4575" t="s">
        <v>6</v>
      </c>
    </row>
    <row r="4576" spans="1:3" ht="15">
      <c r="A4576">
        <v>4570</v>
      </c>
      <c r="B4576" t="str">
        <f>"00626769"</f>
        <v>00626769</v>
      </c>
      <c r="C4576" t="s">
        <v>6</v>
      </c>
    </row>
    <row r="4577" spans="1:3" ht="15">
      <c r="A4577">
        <v>4571</v>
      </c>
      <c r="B4577" t="str">
        <f>"201405000022"</f>
        <v>201405000022</v>
      </c>
      <c r="C4577" t="s">
        <v>6</v>
      </c>
    </row>
    <row r="4578" spans="1:3" ht="15">
      <c r="A4578">
        <v>4572</v>
      </c>
      <c r="B4578" t="str">
        <f>"00861025"</f>
        <v>00861025</v>
      </c>
      <c r="C4578" t="s">
        <v>6</v>
      </c>
    </row>
    <row r="4579" spans="1:3" ht="15">
      <c r="A4579">
        <v>4573</v>
      </c>
      <c r="B4579" t="str">
        <f>"00866754"</f>
        <v>00866754</v>
      </c>
      <c r="C4579" t="s">
        <v>11</v>
      </c>
    </row>
    <row r="4580" spans="1:3" ht="15">
      <c r="A4580">
        <v>4574</v>
      </c>
      <c r="B4580" t="str">
        <f>"00162560"</f>
        <v>00162560</v>
      </c>
      <c r="C4580" t="s">
        <v>6</v>
      </c>
    </row>
    <row r="4581" spans="1:3" ht="15">
      <c r="A4581">
        <v>4575</v>
      </c>
      <c r="B4581" t="str">
        <f>"00759233"</f>
        <v>00759233</v>
      </c>
      <c r="C4581" t="s">
        <v>7</v>
      </c>
    </row>
    <row r="4582" spans="1:3" ht="15">
      <c r="A4582">
        <v>4576</v>
      </c>
      <c r="B4582" t="str">
        <f>"00084787"</f>
        <v>00084787</v>
      </c>
      <c r="C4582" t="s">
        <v>9</v>
      </c>
    </row>
    <row r="4583" spans="1:3" ht="15">
      <c r="A4583">
        <v>4577</v>
      </c>
      <c r="B4583" t="str">
        <f>"00185555"</f>
        <v>00185555</v>
      </c>
      <c r="C4583" t="s">
        <v>6</v>
      </c>
    </row>
    <row r="4584" spans="1:3" ht="15">
      <c r="A4584">
        <v>4578</v>
      </c>
      <c r="B4584" t="str">
        <f>"201604001503"</f>
        <v>201604001503</v>
      </c>
      <c r="C4584" t="s">
        <v>14</v>
      </c>
    </row>
    <row r="4585" spans="1:3" ht="15">
      <c r="A4585">
        <v>4579</v>
      </c>
      <c r="B4585" t="str">
        <f>"200801003090"</f>
        <v>200801003090</v>
      </c>
      <c r="C4585" t="s">
        <v>6</v>
      </c>
    </row>
    <row r="4586" spans="1:3" ht="15">
      <c r="A4586">
        <v>4580</v>
      </c>
      <c r="B4586" t="str">
        <f>"00865811"</f>
        <v>00865811</v>
      </c>
      <c r="C4586" t="s">
        <v>9</v>
      </c>
    </row>
    <row r="4587" spans="1:3" ht="15">
      <c r="A4587">
        <v>4581</v>
      </c>
      <c r="B4587" t="str">
        <f>"00480619"</f>
        <v>00480619</v>
      </c>
      <c r="C4587" t="s">
        <v>6</v>
      </c>
    </row>
    <row r="4588" spans="1:3" ht="15">
      <c r="A4588">
        <v>4582</v>
      </c>
      <c r="B4588" t="str">
        <f>"00865963"</f>
        <v>00865963</v>
      </c>
      <c r="C4588" t="s">
        <v>6</v>
      </c>
    </row>
    <row r="4589" spans="1:3" ht="15">
      <c r="A4589">
        <v>4583</v>
      </c>
      <c r="B4589" t="str">
        <f>"00483077"</f>
        <v>00483077</v>
      </c>
      <c r="C4589" t="s">
        <v>6</v>
      </c>
    </row>
    <row r="4590" spans="1:3" ht="15">
      <c r="A4590">
        <v>4584</v>
      </c>
      <c r="B4590" t="str">
        <f>"00095695"</f>
        <v>00095695</v>
      </c>
      <c r="C4590" t="s">
        <v>6</v>
      </c>
    </row>
    <row r="4591" spans="1:3" ht="15">
      <c r="A4591">
        <v>4585</v>
      </c>
      <c r="B4591" t="str">
        <f>"00565018"</f>
        <v>00565018</v>
      </c>
      <c r="C4591" t="s">
        <v>6</v>
      </c>
    </row>
    <row r="4592" spans="1:3" ht="15">
      <c r="A4592">
        <v>4586</v>
      </c>
      <c r="B4592" t="str">
        <f>"00866353"</f>
        <v>00866353</v>
      </c>
      <c r="C4592" t="s">
        <v>6</v>
      </c>
    </row>
    <row r="4593" spans="1:3" ht="15">
      <c r="A4593">
        <v>4587</v>
      </c>
      <c r="B4593" t="str">
        <f>"00333573"</f>
        <v>00333573</v>
      </c>
      <c r="C4593" t="s">
        <v>6</v>
      </c>
    </row>
    <row r="4594" spans="1:3" ht="15">
      <c r="A4594">
        <v>4588</v>
      </c>
      <c r="B4594" t="str">
        <f>"00626391"</f>
        <v>00626391</v>
      </c>
      <c r="C4594" t="s">
        <v>6</v>
      </c>
    </row>
    <row r="4595" spans="1:3" ht="15">
      <c r="A4595">
        <v>4589</v>
      </c>
      <c r="B4595" t="str">
        <f>"00622935"</f>
        <v>00622935</v>
      </c>
      <c r="C4595" t="s">
        <v>6</v>
      </c>
    </row>
    <row r="4596" spans="1:3" ht="15">
      <c r="A4596">
        <v>4590</v>
      </c>
      <c r="B4596" t="str">
        <f>"00865625"</f>
        <v>00865625</v>
      </c>
      <c r="C4596" t="s">
        <v>6</v>
      </c>
    </row>
    <row r="4597" spans="1:3" ht="15">
      <c r="A4597">
        <v>4591</v>
      </c>
      <c r="B4597" t="str">
        <f>"00647492"</f>
        <v>00647492</v>
      </c>
      <c r="C4597" t="s">
        <v>6</v>
      </c>
    </row>
    <row r="4598" spans="1:3" ht="15">
      <c r="A4598">
        <v>4592</v>
      </c>
      <c r="B4598" t="str">
        <f>"00201811"</f>
        <v>00201811</v>
      </c>
      <c r="C4598" t="s">
        <v>6</v>
      </c>
    </row>
    <row r="4599" spans="1:3" ht="15">
      <c r="A4599">
        <v>4593</v>
      </c>
      <c r="B4599" t="str">
        <f>"00858445"</f>
        <v>00858445</v>
      </c>
      <c r="C4599" t="s">
        <v>6</v>
      </c>
    </row>
    <row r="4600" spans="1:3" ht="15">
      <c r="A4600">
        <v>4594</v>
      </c>
      <c r="B4600" t="str">
        <f>"00860177"</f>
        <v>00860177</v>
      </c>
      <c r="C4600" t="s">
        <v>6</v>
      </c>
    </row>
    <row r="4601" spans="1:3" ht="15">
      <c r="A4601">
        <v>4595</v>
      </c>
      <c r="B4601" t="str">
        <f>"00855009"</f>
        <v>00855009</v>
      </c>
      <c r="C4601" t="s">
        <v>7</v>
      </c>
    </row>
    <row r="4602" spans="1:3" ht="15">
      <c r="A4602">
        <v>4596</v>
      </c>
      <c r="B4602" t="str">
        <f>"00602492"</f>
        <v>00602492</v>
      </c>
      <c r="C4602" t="s">
        <v>6</v>
      </c>
    </row>
    <row r="4603" spans="1:3" ht="15">
      <c r="A4603">
        <v>4597</v>
      </c>
      <c r="B4603" t="str">
        <f>"201409005450"</f>
        <v>201409005450</v>
      </c>
      <c r="C4603" t="s">
        <v>6</v>
      </c>
    </row>
    <row r="4604" spans="1:3" ht="15">
      <c r="A4604">
        <v>4598</v>
      </c>
      <c r="B4604" t="str">
        <f>"200806000352"</f>
        <v>200806000352</v>
      </c>
      <c r="C4604" t="s">
        <v>6</v>
      </c>
    </row>
    <row r="4605" spans="1:3" ht="15">
      <c r="A4605">
        <v>4599</v>
      </c>
      <c r="B4605" t="str">
        <f>"00523363"</f>
        <v>00523363</v>
      </c>
      <c r="C4605" t="s">
        <v>6</v>
      </c>
    </row>
    <row r="4606" spans="1:3" ht="15">
      <c r="A4606">
        <v>4600</v>
      </c>
      <c r="B4606" t="str">
        <f>"00012103"</f>
        <v>00012103</v>
      </c>
      <c r="C4606" t="s">
        <v>6</v>
      </c>
    </row>
    <row r="4607" spans="1:3" ht="15">
      <c r="A4607">
        <v>4601</v>
      </c>
      <c r="B4607" t="str">
        <f>"00866277"</f>
        <v>00866277</v>
      </c>
      <c r="C4607" t="s">
        <v>6</v>
      </c>
    </row>
    <row r="4608" spans="1:3" ht="15">
      <c r="A4608">
        <v>4602</v>
      </c>
      <c r="B4608" t="str">
        <f>"00865951"</f>
        <v>00865951</v>
      </c>
      <c r="C4608" t="s">
        <v>9</v>
      </c>
    </row>
    <row r="4609" spans="1:3" ht="15">
      <c r="A4609">
        <v>4603</v>
      </c>
      <c r="B4609" t="str">
        <f>"00114531"</f>
        <v>00114531</v>
      </c>
      <c r="C4609" t="s">
        <v>6</v>
      </c>
    </row>
    <row r="4610" spans="1:3" ht="15">
      <c r="A4610">
        <v>4604</v>
      </c>
      <c r="B4610" t="str">
        <f>"00865062"</f>
        <v>00865062</v>
      </c>
      <c r="C4610" t="s">
        <v>6</v>
      </c>
    </row>
    <row r="4611" spans="1:3" ht="15">
      <c r="A4611">
        <v>4605</v>
      </c>
      <c r="B4611" t="str">
        <f>"00527905"</f>
        <v>00527905</v>
      </c>
      <c r="C4611" t="s">
        <v>6</v>
      </c>
    </row>
    <row r="4612" spans="1:3" ht="15">
      <c r="A4612">
        <v>4606</v>
      </c>
      <c r="B4612" t="str">
        <f>"00778127"</f>
        <v>00778127</v>
      </c>
      <c r="C4612" t="s">
        <v>6</v>
      </c>
    </row>
    <row r="4613" spans="1:3" ht="15">
      <c r="A4613">
        <v>4607</v>
      </c>
      <c r="B4613" t="str">
        <f>"00578231"</f>
        <v>00578231</v>
      </c>
      <c r="C4613" t="s">
        <v>6</v>
      </c>
    </row>
    <row r="4614" spans="1:3" ht="15">
      <c r="A4614">
        <v>4608</v>
      </c>
      <c r="B4614" t="str">
        <f>"00862661"</f>
        <v>00862661</v>
      </c>
      <c r="C4614" t="s">
        <v>6</v>
      </c>
    </row>
    <row r="4615" spans="1:3" ht="15">
      <c r="A4615">
        <v>4609</v>
      </c>
      <c r="B4615" t="str">
        <f>"00623959"</f>
        <v>00623959</v>
      </c>
      <c r="C4615" t="s">
        <v>6</v>
      </c>
    </row>
    <row r="4616" spans="1:3" ht="15">
      <c r="A4616">
        <v>4610</v>
      </c>
      <c r="B4616" t="str">
        <f>"00517752"</f>
        <v>00517752</v>
      </c>
      <c r="C4616" t="s">
        <v>6</v>
      </c>
    </row>
    <row r="4617" spans="1:3" ht="15">
      <c r="A4617">
        <v>4611</v>
      </c>
      <c r="B4617" t="str">
        <f>"00865802"</f>
        <v>00865802</v>
      </c>
      <c r="C4617" t="s">
        <v>6</v>
      </c>
    </row>
    <row r="4618" spans="1:3" ht="15">
      <c r="A4618">
        <v>4612</v>
      </c>
      <c r="B4618" t="str">
        <f>"00118649"</f>
        <v>00118649</v>
      </c>
      <c r="C4618" t="s">
        <v>10</v>
      </c>
    </row>
    <row r="4619" spans="1:3" ht="15">
      <c r="A4619">
        <v>4613</v>
      </c>
      <c r="B4619" t="str">
        <f>"00860868"</f>
        <v>00860868</v>
      </c>
      <c r="C4619" t="s">
        <v>6</v>
      </c>
    </row>
    <row r="4620" spans="1:3" ht="15">
      <c r="A4620">
        <v>4614</v>
      </c>
      <c r="B4620" t="str">
        <f>"200802011120"</f>
        <v>200802011120</v>
      </c>
      <c r="C4620" t="s">
        <v>7</v>
      </c>
    </row>
    <row r="4621" spans="1:3" ht="15">
      <c r="A4621">
        <v>4615</v>
      </c>
      <c r="B4621" t="str">
        <f>"00550649"</f>
        <v>00550649</v>
      </c>
      <c r="C4621" t="s">
        <v>9</v>
      </c>
    </row>
    <row r="4622" spans="1:3" ht="15">
      <c r="A4622">
        <v>4616</v>
      </c>
      <c r="B4622" t="str">
        <f>"00550377"</f>
        <v>00550377</v>
      </c>
      <c r="C4622" t="s">
        <v>6</v>
      </c>
    </row>
    <row r="4623" spans="1:3" ht="15">
      <c r="A4623">
        <v>4617</v>
      </c>
      <c r="B4623" t="str">
        <f>"200802002767"</f>
        <v>200802002767</v>
      </c>
      <c r="C4623" t="s">
        <v>10</v>
      </c>
    </row>
    <row r="4624" spans="1:3" ht="15">
      <c r="A4624">
        <v>4618</v>
      </c>
      <c r="B4624" t="str">
        <f>"00864600"</f>
        <v>00864600</v>
      </c>
      <c r="C4624" t="s">
        <v>9</v>
      </c>
    </row>
    <row r="4625" spans="1:3" ht="15">
      <c r="A4625">
        <v>4619</v>
      </c>
      <c r="B4625" t="str">
        <f>"00220534"</f>
        <v>00220534</v>
      </c>
      <c r="C4625" t="s">
        <v>10</v>
      </c>
    </row>
    <row r="4626" spans="1:3" ht="15">
      <c r="A4626">
        <v>4620</v>
      </c>
      <c r="B4626" t="str">
        <f>"00866180"</f>
        <v>00866180</v>
      </c>
      <c r="C4626" t="s">
        <v>6</v>
      </c>
    </row>
    <row r="4627" spans="1:3" ht="15">
      <c r="A4627">
        <v>4621</v>
      </c>
      <c r="B4627" t="str">
        <f>"00642335"</f>
        <v>00642335</v>
      </c>
      <c r="C4627" t="s">
        <v>6</v>
      </c>
    </row>
    <row r="4628" spans="1:3" ht="15">
      <c r="A4628">
        <v>4622</v>
      </c>
      <c r="B4628" t="str">
        <f>"00207223"</f>
        <v>00207223</v>
      </c>
      <c r="C4628" t="s">
        <v>6</v>
      </c>
    </row>
    <row r="4629" spans="1:3" ht="15">
      <c r="A4629">
        <v>4623</v>
      </c>
      <c r="B4629" t="str">
        <f>"00623554"</f>
        <v>00623554</v>
      </c>
      <c r="C4629" t="s">
        <v>7</v>
      </c>
    </row>
    <row r="4630" spans="1:3" ht="15">
      <c r="A4630">
        <v>4624</v>
      </c>
      <c r="B4630" t="str">
        <f>"00599050"</f>
        <v>00599050</v>
      </c>
      <c r="C4630" t="s">
        <v>7</v>
      </c>
    </row>
    <row r="4631" spans="1:3" ht="15">
      <c r="A4631">
        <v>4625</v>
      </c>
      <c r="B4631" t="str">
        <f>"00099259"</f>
        <v>00099259</v>
      </c>
      <c r="C4631" t="s">
        <v>6</v>
      </c>
    </row>
    <row r="4632" spans="1:3" ht="15">
      <c r="A4632">
        <v>4626</v>
      </c>
      <c r="B4632" t="str">
        <f>"00364402"</f>
        <v>00364402</v>
      </c>
      <c r="C4632" t="s">
        <v>6</v>
      </c>
    </row>
    <row r="4633" spans="1:3" ht="15">
      <c r="A4633">
        <v>4627</v>
      </c>
      <c r="B4633" t="str">
        <f>"00866454"</f>
        <v>00866454</v>
      </c>
      <c r="C4633" t="s">
        <v>9</v>
      </c>
    </row>
    <row r="4634" spans="1:3" ht="15">
      <c r="A4634">
        <v>4628</v>
      </c>
      <c r="B4634" t="str">
        <f>"201604005435"</f>
        <v>201604005435</v>
      </c>
      <c r="C4634" t="s">
        <v>6</v>
      </c>
    </row>
    <row r="4635" spans="1:3" ht="15">
      <c r="A4635">
        <v>4629</v>
      </c>
      <c r="B4635" t="str">
        <f>"00865970"</f>
        <v>00865970</v>
      </c>
      <c r="C4635" t="s">
        <v>6</v>
      </c>
    </row>
    <row r="4636" spans="1:3" ht="15">
      <c r="A4636">
        <v>4630</v>
      </c>
      <c r="B4636" t="str">
        <f>"00315933"</f>
        <v>00315933</v>
      </c>
      <c r="C4636" t="s">
        <v>6</v>
      </c>
    </row>
    <row r="4637" spans="1:3" ht="15">
      <c r="A4637">
        <v>4631</v>
      </c>
      <c r="B4637" t="str">
        <f>"00606542"</f>
        <v>00606542</v>
      </c>
      <c r="C4637" t="s">
        <v>6</v>
      </c>
    </row>
    <row r="4638" spans="1:3" ht="15">
      <c r="A4638">
        <v>4632</v>
      </c>
      <c r="B4638" t="str">
        <f>"00866735"</f>
        <v>00866735</v>
      </c>
      <c r="C4638" t="s">
        <v>6</v>
      </c>
    </row>
    <row r="4639" spans="1:3" ht="15">
      <c r="A4639">
        <v>4633</v>
      </c>
      <c r="B4639" t="str">
        <f>"00866073"</f>
        <v>00866073</v>
      </c>
      <c r="C4639" t="s">
        <v>9</v>
      </c>
    </row>
    <row r="4640" spans="1:3" ht="15">
      <c r="A4640">
        <v>4634</v>
      </c>
      <c r="B4640" t="str">
        <f>"00598294"</f>
        <v>00598294</v>
      </c>
      <c r="C4640" t="s">
        <v>6</v>
      </c>
    </row>
    <row r="4641" spans="1:3" ht="15">
      <c r="A4641">
        <v>4635</v>
      </c>
      <c r="B4641" t="str">
        <f>"00589444"</f>
        <v>00589444</v>
      </c>
      <c r="C4641" t="s">
        <v>6</v>
      </c>
    </row>
    <row r="4642" spans="1:3" ht="15">
      <c r="A4642">
        <v>4636</v>
      </c>
      <c r="B4642" t="str">
        <f>"00484113"</f>
        <v>00484113</v>
      </c>
      <c r="C4642" t="s">
        <v>6</v>
      </c>
    </row>
    <row r="4643" spans="1:3" ht="15">
      <c r="A4643">
        <v>4637</v>
      </c>
      <c r="B4643" t="str">
        <f>"00116161"</f>
        <v>00116161</v>
      </c>
      <c r="C4643" t="s">
        <v>10</v>
      </c>
    </row>
    <row r="4644" spans="1:3" ht="15">
      <c r="A4644">
        <v>4638</v>
      </c>
      <c r="B4644" t="str">
        <f>"00634334"</f>
        <v>00634334</v>
      </c>
      <c r="C4644" t="s">
        <v>6</v>
      </c>
    </row>
    <row r="4645" spans="1:3" ht="15">
      <c r="A4645">
        <v>4639</v>
      </c>
      <c r="B4645" t="str">
        <f>"00451593"</f>
        <v>00451593</v>
      </c>
      <c r="C4645" t="s">
        <v>6</v>
      </c>
    </row>
    <row r="4646" spans="1:3" ht="15">
      <c r="A4646">
        <v>4640</v>
      </c>
      <c r="B4646" t="str">
        <f>"00756845"</f>
        <v>00756845</v>
      </c>
      <c r="C4646" t="s">
        <v>9</v>
      </c>
    </row>
    <row r="4647" spans="1:3" ht="15">
      <c r="A4647">
        <v>4641</v>
      </c>
      <c r="B4647" t="str">
        <f>"00500535"</f>
        <v>00500535</v>
      </c>
      <c r="C4647" t="s">
        <v>6</v>
      </c>
    </row>
    <row r="4648" spans="1:3" ht="15">
      <c r="A4648">
        <v>4642</v>
      </c>
      <c r="B4648" t="str">
        <f>"00113544"</f>
        <v>00113544</v>
      </c>
      <c r="C4648" t="s">
        <v>9</v>
      </c>
    </row>
    <row r="4649" spans="1:3" ht="15">
      <c r="A4649">
        <v>4643</v>
      </c>
      <c r="B4649" t="str">
        <f>"00129452"</f>
        <v>00129452</v>
      </c>
      <c r="C4649" t="s">
        <v>6</v>
      </c>
    </row>
    <row r="4650" spans="1:3" ht="15">
      <c r="A4650">
        <v>4644</v>
      </c>
      <c r="B4650" t="str">
        <f>"00865618"</f>
        <v>00865618</v>
      </c>
      <c r="C4650" t="s">
        <v>9</v>
      </c>
    </row>
    <row r="4651" spans="1:3" ht="15">
      <c r="A4651">
        <v>4645</v>
      </c>
      <c r="B4651" t="str">
        <f>"00793240"</f>
        <v>00793240</v>
      </c>
      <c r="C4651" t="s">
        <v>6</v>
      </c>
    </row>
    <row r="4652" spans="1:3" ht="15">
      <c r="A4652">
        <v>4646</v>
      </c>
      <c r="B4652" t="str">
        <f>"00576310"</f>
        <v>00576310</v>
      </c>
      <c r="C4652" t="s">
        <v>6</v>
      </c>
    </row>
    <row r="4653" spans="1:3" ht="15">
      <c r="A4653">
        <v>4647</v>
      </c>
      <c r="B4653" t="str">
        <f>"00566301"</f>
        <v>00566301</v>
      </c>
      <c r="C4653" t="s">
        <v>6</v>
      </c>
    </row>
    <row r="4654" spans="1:3" ht="15">
      <c r="A4654">
        <v>4648</v>
      </c>
      <c r="B4654" t="str">
        <f>"00493937"</f>
        <v>00493937</v>
      </c>
      <c r="C4654" t="s">
        <v>6</v>
      </c>
    </row>
    <row r="4655" spans="1:3" ht="15">
      <c r="A4655">
        <v>4649</v>
      </c>
      <c r="B4655" t="str">
        <f>"00676296"</f>
        <v>00676296</v>
      </c>
      <c r="C4655" t="s">
        <v>6</v>
      </c>
    </row>
    <row r="4656" spans="1:3" ht="15">
      <c r="A4656">
        <v>4650</v>
      </c>
      <c r="B4656" t="str">
        <f>"200911000263"</f>
        <v>200911000263</v>
      </c>
      <c r="C4656" t="s">
        <v>9</v>
      </c>
    </row>
    <row r="4657" spans="1:3" ht="15">
      <c r="A4657">
        <v>4651</v>
      </c>
      <c r="B4657" t="str">
        <f>"00603309"</f>
        <v>00603309</v>
      </c>
      <c r="C4657" t="s">
        <v>6</v>
      </c>
    </row>
    <row r="4658" spans="1:3" ht="15">
      <c r="A4658">
        <v>4652</v>
      </c>
      <c r="B4658" t="str">
        <f>"00856538"</f>
        <v>00856538</v>
      </c>
      <c r="C4658" t="s">
        <v>6</v>
      </c>
    </row>
    <row r="4659" spans="1:3" ht="15">
      <c r="A4659">
        <v>4653</v>
      </c>
      <c r="B4659" t="str">
        <f>"00577151"</f>
        <v>00577151</v>
      </c>
      <c r="C4659" t="s">
        <v>6</v>
      </c>
    </row>
    <row r="4660" spans="1:3" ht="15">
      <c r="A4660">
        <v>4654</v>
      </c>
      <c r="B4660" t="str">
        <f>"00594618"</f>
        <v>00594618</v>
      </c>
      <c r="C4660" t="s">
        <v>6</v>
      </c>
    </row>
    <row r="4661" spans="1:3" ht="15">
      <c r="A4661">
        <v>4655</v>
      </c>
      <c r="B4661" t="str">
        <f>"00793246"</f>
        <v>00793246</v>
      </c>
      <c r="C4661" t="s">
        <v>6</v>
      </c>
    </row>
    <row r="4662" spans="1:3" ht="15">
      <c r="A4662">
        <v>4656</v>
      </c>
      <c r="B4662" t="str">
        <f>"200902000580"</f>
        <v>200902000580</v>
      </c>
      <c r="C4662" t="s">
        <v>6</v>
      </c>
    </row>
    <row r="4663" spans="1:3" ht="15">
      <c r="A4663">
        <v>4657</v>
      </c>
      <c r="B4663" t="str">
        <f>"00591884"</f>
        <v>00591884</v>
      </c>
      <c r="C4663" t="s">
        <v>6</v>
      </c>
    </row>
    <row r="4664" spans="1:3" ht="15">
      <c r="A4664">
        <v>4658</v>
      </c>
      <c r="B4664" t="str">
        <f>"00865278"</f>
        <v>00865278</v>
      </c>
      <c r="C4664" t="s">
        <v>23</v>
      </c>
    </row>
    <row r="4665" spans="1:3" ht="15">
      <c r="A4665">
        <v>4659</v>
      </c>
      <c r="B4665" t="str">
        <f>"00861486"</f>
        <v>00861486</v>
      </c>
      <c r="C4665" t="s">
        <v>9</v>
      </c>
    </row>
    <row r="4666" spans="1:3" ht="15">
      <c r="A4666">
        <v>4660</v>
      </c>
      <c r="B4666" t="str">
        <f>"00640113"</f>
        <v>00640113</v>
      </c>
      <c r="C4666" t="s">
        <v>6</v>
      </c>
    </row>
    <row r="4667" spans="1:3" ht="15">
      <c r="A4667">
        <v>4661</v>
      </c>
      <c r="B4667" t="str">
        <f>"00617273"</f>
        <v>00617273</v>
      </c>
      <c r="C4667" t="s">
        <v>6</v>
      </c>
    </row>
    <row r="4668" spans="1:3" ht="15">
      <c r="A4668">
        <v>4662</v>
      </c>
      <c r="B4668" t="str">
        <f>"00607921"</f>
        <v>00607921</v>
      </c>
      <c r="C4668" t="s">
        <v>6</v>
      </c>
    </row>
    <row r="4669" spans="1:3" ht="15">
      <c r="A4669">
        <v>4663</v>
      </c>
      <c r="B4669" t="str">
        <f>"201304005875"</f>
        <v>201304005875</v>
      </c>
      <c r="C4669" t="s">
        <v>6</v>
      </c>
    </row>
    <row r="4670" spans="1:3" ht="15">
      <c r="A4670">
        <v>4664</v>
      </c>
      <c r="B4670" t="str">
        <f>"200802005388"</f>
        <v>200802005388</v>
      </c>
      <c r="C4670" t="s">
        <v>6</v>
      </c>
    </row>
    <row r="4671" spans="1:3" ht="15">
      <c r="A4671">
        <v>4665</v>
      </c>
      <c r="B4671" t="str">
        <f>"00539074"</f>
        <v>00539074</v>
      </c>
      <c r="C4671" t="s">
        <v>6</v>
      </c>
    </row>
    <row r="4672" spans="1:3" ht="15">
      <c r="A4672">
        <v>4666</v>
      </c>
      <c r="B4672" t="str">
        <f>"00161322"</f>
        <v>00161322</v>
      </c>
      <c r="C4672" t="s">
        <v>6</v>
      </c>
    </row>
    <row r="4673" spans="1:3" ht="15">
      <c r="A4673">
        <v>4667</v>
      </c>
      <c r="B4673" t="str">
        <f>"00612698"</f>
        <v>00612698</v>
      </c>
      <c r="C4673" t="s">
        <v>6</v>
      </c>
    </row>
    <row r="4674" spans="1:3" ht="15">
      <c r="A4674">
        <v>4668</v>
      </c>
      <c r="B4674" t="str">
        <f>"00865872"</f>
        <v>00865872</v>
      </c>
      <c r="C4674" t="s">
        <v>6</v>
      </c>
    </row>
    <row r="4675" spans="1:3" ht="15">
      <c r="A4675">
        <v>4669</v>
      </c>
      <c r="B4675" t="str">
        <f>"00594292"</f>
        <v>00594292</v>
      </c>
      <c r="C4675" t="s">
        <v>6</v>
      </c>
    </row>
    <row r="4676" spans="1:3" ht="15">
      <c r="A4676">
        <v>4670</v>
      </c>
      <c r="B4676" t="str">
        <f>"00641248"</f>
        <v>00641248</v>
      </c>
      <c r="C4676" t="s">
        <v>15</v>
      </c>
    </row>
    <row r="4677" spans="1:3" ht="15">
      <c r="A4677">
        <v>4671</v>
      </c>
      <c r="B4677" t="str">
        <f>"00512427"</f>
        <v>00512427</v>
      </c>
      <c r="C4677" t="s">
        <v>6</v>
      </c>
    </row>
    <row r="4678" spans="1:3" ht="15">
      <c r="A4678">
        <v>4672</v>
      </c>
      <c r="B4678" t="str">
        <f>"201304005581"</f>
        <v>201304005581</v>
      </c>
      <c r="C4678" t="s">
        <v>6</v>
      </c>
    </row>
    <row r="4679" spans="1:3" ht="15">
      <c r="A4679">
        <v>4673</v>
      </c>
      <c r="B4679" t="str">
        <f>"00591743"</f>
        <v>00591743</v>
      </c>
      <c r="C4679" t="s">
        <v>6</v>
      </c>
    </row>
    <row r="4680" spans="1:3" ht="15">
      <c r="A4680">
        <v>4674</v>
      </c>
      <c r="B4680" t="str">
        <f>"00866441"</f>
        <v>00866441</v>
      </c>
      <c r="C4680" t="s">
        <v>6</v>
      </c>
    </row>
    <row r="4681" spans="1:3" ht="15">
      <c r="A4681">
        <v>4675</v>
      </c>
      <c r="B4681" t="str">
        <f>"00863430"</f>
        <v>00863430</v>
      </c>
      <c r="C4681" t="s">
        <v>6</v>
      </c>
    </row>
    <row r="4682" spans="1:3" ht="15">
      <c r="A4682">
        <v>4676</v>
      </c>
      <c r="B4682" t="str">
        <f>"00236536"</f>
        <v>00236536</v>
      </c>
      <c r="C4682" t="s">
        <v>6</v>
      </c>
    </row>
    <row r="4683" spans="1:3" ht="15">
      <c r="A4683">
        <v>4677</v>
      </c>
      <c r="B4683" t="str">
        <f>"00115832"</f>
        <v>00115832</v>
      </c>
      <c r="C4683" t="s">
        <v>6</v>
      </c>
    </row>
    <row r="4684" spans="1:3" ht="15">
      <c r="A4684">
        <v>4678</v>
      </c>
      <c r="B4684" t="str">
        <f>"00866633"</f>
        <v>00866633</v>
      </c>
      <c r="C4684" t="s">
        <v>9</v>
      </c>
    </row>
    <row r="4685" spans="1:3" ht="15">
      <c r="A4685">
        <v>4679</v>
      </c>
      <c r="B4685" t="str">
        <f>"00270642"</f>
        <v>00270642</v>
      </c>
      <c r="C4685" t="s">
        <v>6</v>
      </c>
    </row>
    <row r="4686" spans="1:3" ht="15">
      <c r="A4686">
        <v>4680</v>
      </c>
      <c r="B4686" t="str">
        <f>"00866386"</f>
        <v>00866386</v>
      </c>
      <c r="C4686" t="s">
        <v>10</v>
      </c>
    </row>
    <row r="4687" spans="1:3" ht="15">
      <c r="A4687">
        <v>4681</v>
      </c>
      <c r="B4687" t="str">
        <f>"00124090"</f>
        <v>00124090</v>
      </c>
      <c r="C4687" t="s">
        <v>6</v>
      </c>
    </row>
    <row r="4688" spans="1:3" ht="15">
      <c r="A4688">
        <v>4682</v>
      </c>
      <c r="B4688" t="str">
        <f>"00559110"</f>
        <v>00559110</v>
      </c>
      <c r="C4688" t="s">
        <v>6</v>
      </c>
    </row>
    <row r="4689" spans="1:3" ht="15">
      <c r="A4689">
        <v>4683</v>
      </c>
      <c r="B4689" t="str">
        <f>"00227927"</f>
        <v>00227927</v>
      </c>
      <c r="C4689" t="s">
        <v>6</v>
      </c>
    </row>
    <row r="4690" spans="1:3" ht="15">
      <c r="A4690">
        <v>4684</v>
      </c>
      <c r="B4690" t="str">
        <f>"00599267"</f>
        <v>00599267</v>
      </c>
      <c r="C4690" t="s">
        <v>6</v>
      </c>
    </row>
    <row r="4691" spans="1:3" ht="15">
      <c r="A4691">
        <v>4685</v>
      </c>
      <c r="B4691" t="str">
        <f>"00576617"</f>
        <v>00576617</v>
      </c>
      <c r="C4691" t="s">
        <v>6</v>
      </c>
    </row>
    <row r="4692" spans="1:3" ht="15">
      <c r="A4692">
        <v>4686</v>
      </c>
      <c r="B4692" t="str">
        <f>"00616434"</f>
        <v>00616434</v>
      </c>
      <c r="C4692" t="s">
        <v>6</v>
      </c>
    </row>
    <row r="4693" spans="1:3" ht="15">
      <c r="A4693">
        <v>4687</v>
      </c>
      <c r="B4693" t="str">
        <f>"00560083"</f>
        <v>00560083</v>
      </c>
      <c r="C4693" t="s">
        <v>9</v>
      </c>
    </row>
    <row r="4694" spans="1:3" ht="15">
      <c r="A4694">
        <v>4688</v>
      </c>
      <c r="B4694" t="str">
        <f>"00505010"</f>
        <v>00505010</v>
      </c>
      <c r="C4694" t="s">
        <v>6</v>
      </c>
    </row>
    <row r="4695" spans="1:3" ht="15">
      <c r="A4695">
        <v>4689</v>
      </c>
      <c r="B4695" t="str">
        <f>"00861227"</f>
        <v>00861227</v>
      </c>
      <c r="C4695" t="s">
        <v>6</v>
      </c>
    </row>
    <row r="4696" spans="1:3" ht="15">
      <c r="A4696">
        <v>4690</v>
      </c>
      <c r="B4696" t="str">
        <f>"00596508"</f>
        <v>00596508</v>
      </c>
      <c r="C4696" t="s">
        <v>6</v>
      </c>
    </row>
    <row r="4697" spans="1:3" ht="15">
      <c r="A4697">
        <v>4691</v>
      </c>
      <c r="B4697" t="str">
        <f>"00841215"</f>
        <v>00841215</v>
      </c>
      <c r="C4697" t="s">
        <v>20</v>
      </c>
    </row>
    <row r="4698" spans="1:3" ht="15">
      <c r="A4698">
        <v>4692</v>
      </c>
      <c r="B4698" t="str">
        <f>"201511005870"</f>
        <v>201511005870</v>
      </c>
      <c r="C4698" t="s">
        <v>6</v>
      </c>
    </row>
    <row r="4699" spans="1:3" ht="15">
      <c r="A4699">
        <v>4693</v>
      </c>
      <c r="B4699" t="str">
        <f>"00528865"</f>
        <v>00528865</v>
      </c>
      <c r="C4699" t="s">
        <v>6</v>
      </c>
    </row>
    <row r="4700" spans="1:3" ht="15">
      <c r="A4700">
        <v>4694</v>
      </c>
      <c r="B4700" t="str">
        <f>"00112261"</f>
        <v>00112261</v>
      </c>
      <c r="C4700" t="s">
        <v>6</v>
      </c>
    </row>
    <row r="4701" spans="1:3" ht="15">
      <c r="A4701">
        <v>4695</v>
      </c>
      <c r="B4701" t="str">
        <f>"00440812"</f>
        <v>00440812</v>
      </c>
      <c r="C4701" t="s">
        <v>6</v>
      </c>
    </row>
    <row r="4702" spans="1:3" ht="15">
      <c r="A4702">
        <v>4696</v>
      </c>
      <c r="B4702" t="str">
        <f>"00561450"</f>
        <v>00561450</v>
      </c>
      <c r="C4702" t="s">
        <v>10</v>
      </c>
    </row>
    <row r="4703" spans="1:3" ht="15">
      <c r="A4703">
        <v>4697</v>
      </c>
      <c r="B4703" t="str">
        <f>"00137632"</f>
        <v>00137632</v>
      </c>
      <c r="C4703" t="s">
        <v>6</v>
      </c>
    </row>
    <row r="4704" spans="1:3" ht="15">
      <c r="A4704">
        <v>4698</v>
      </c>
      <c r="B4704" t="str">
        <f>"00805445"</f>
        <v>00805445</v>
      </c>
      <c r="C4704" t="s">
        <v>6</v>
      </c>
    </row>
    <row r="4705" spans="1:3" ht="15">
      <c r="A4705">
        <v>4699</v>
      </c>
      <c r="B4705" t="str">
        <f>"00772209"</f>
        <v>00772209</v>
      </c>
      <c r="C4705" t="s">
        <v>6</v>
      </c>
    </row>
    <row r="4706" spans="1:3" ht="15">
      <c r="A4706">
        <v>4700</v>
      </c>
      <c r="B4706" t="str">
        <f>"00528862"</f>
        <v>00528862</v>
      </c>
      <c r="C4706" t="s">
        <v>15</v>
      </c>
    </row>
    <row r="4707" spans="1:3" ht="15">
      <c r="A4707">
        <v>4701</v>
      </c>
      <c r="B4707" t="str">
        <f>"00447472"</f>
        <v>00447472</v>
      </c>
      <c r="C4707" t="s">
        <v>7</v>
      </c>
    </row>
    <row r="4708" spans="1:3" ht="15">
      <c r="A4708">
        <v>4702</v>
      </c>
      <c r="B4708" t="str">
        <f>"00572742"</f>
        <v>00572742</v>
      </c>
      <c r="C4708" t="s">
        <v>6</v>
      </c>
    </row>
    <row r="4709" spans="1:3" ht="15">
      <c r="A4709">
        <v>4703</v>
      </c>
      <c r="B4709" t="str">
        <f>"00619433"</f>
        <v>00619433</v>
      </c>
      <c r="C4709" t="s">
        <v>6</v>
      </c>
    </row>
    <row r="4710" spans="1:3" ht="15">
      <c r="A4710">
        <v>4704</v>
      </c>
      <c r="B4710" t="str">
        <f>"00495609"</f>
        <v>00495609</v>
      </c>
      <c r="C4710" t="s">
        <v>6</v>
      </c>
    </row>
    <row r="4711" spans="1:3" ht="15">
      <c r="A4711">
        <v>4705</v>
      </c>
      <c r="B4711" t="str">
        <f>"00584970"</f>
        <v>00584970</v>
      </c>
      <c r="C4711" t="s">
        <v>6</v>
      </c>
    </row>
    <row r="4712" spans="1:3" ht="15">
      <c r="A4712">
        <v>4706</v>
      </c>
      <c r="B4712" t="str">
        <f>"00797372"</f>
        <v>00797372</v>
      </c>
      <c r="C4712" t="s">
        <v>6</v>
      </c>
    </row>
    <row r="4713" spans="1:3" ht="15">
      <c r="A4713">
        <v>4707</v>
      </c>
      <c r="B4713" t="str">
        <f>"00861740"</f>
        <v>00861740</v>
      </c>
      <c r="C4713" t="s">
        <v>6</v>
      </c>
    </row>
    <row r="4714" spans="1:3" ht="15">
      <c r="A4714">
        <v>4708</v>
      </c>
      <c r="B4714" t="str">
        <f>"00556285"</f>
        <v>00556285</v>
      </c>
      <c r="C4714" t="s">
        <v>6</v>
      </c>
    </row>
    <row r="4715" spans="1:3" ht="15">
      <c r="A4715">
        <v>4709</v>
      </c>
      <c r="B4715" t="str">
        <f>"00643449"</f>
        <v>00643449</v>
      </c>
      <c r="C4715" t="s">
        <v>7</v>
      </c>
    </row>
    <row r="4716" spans="1:3" ht="15">
      <c r="A4716">
        <v>4710</v>
      </c>
      <c r="B4716" t="str">
        <f>"00425022"</f>
        <v>00425022</v>
      </c>
      <c r="C4716" t="s">
        <v>6</v>
      </c>
    </row>
    <row r="4717" spans="1:3" ht="15">
      <c r="A4717">
        <v>4711</v>
      </c>
      <c r="B4717" t="str">
        <f>"00866008"</f>
        <v>00866008</v>
      </c>
      <c r="C4717" t="s">
        <v>6</v>
      </c>
    </row>
    <row r="4718" spans="1:3" ht="15">
      <c r="A4718">
        <v>4712</v>
      </c>
      <c r="B4718" t="str">
        <f>"00866546"</f>
        <v>00866546</v>
      </c>
      <c r="C4718" t="s">
        <v>6</v>
      </c>
    </row>
    <row r="4719" spans="1:3" ht="15">
      <c r="A4719">
        <v>4713</v>
      </c>
      <c r="B4719" t="str">
        <f>"00592987"</f>
        <v>00592987</v>
      </c>
      <c r="C4719" t="s">
        <v>6</v>
      </c>
    </row>
    <row r="4720" spans="1:3" ht="15">
      <c r="A4720">
        <v>4714</v>
      </c>
      <c r="B4720" t="str">
        <f>"00479485"</f>
        <v>00479485</v>
      </c>
      <c r="C4720" t="s">
        <v>6</v>
      </c>
    </row>
    <row r="4721" spans="1:3" ht="15">
      <c r="A4721">
        <v>4715</v>
      </c>
      <c r="B4721" t="str">
        <f>"00116146"</f>
        <v>00116146</v>
      </c>
      <c r="C4721" t="s">
        <v>6</v>
      </c>
    </row>
    <row r="4722" spans="1:3" ht="15">
      <c r="A4722">
        <v>4716</v>
      </c>
      <c r="B4722" t="str">
        <f>"201601000022"</f>
        <v>201601000022</v>
      </c>
      <c r="C4722" t="s">
        <v>6</v>
      </c>
    </row>
    <row r="4723" spans="1:3" ht="15">
      <c r="A4723">
        <v>4717</v>
      </c>
      <c r="B4723" t="str">
        <f>"00865966"</f>
        <v>00865966</v>
      </c>
      <c r="C4723" t="s">
        <v>14</v>
      </c>
    </row>
    <row r="4724" spans="1:3" ht="15">
      <c r="A4724">
        <v>4718</v>
      </c>
      <c r="B4724" t="str">
        <f>"00853922"</f>
        <v>00853922</v>
      </c>
      <c r="C4724" t="s">
        <v>6</v>
      </c>
    </row>
    <row r="4725" spans="1:3" ht="15">
      <c r="A4725">
        <v>4719</v>
      </c>
      <c r="B4725" t="str">
        <f>"00866261"</f>
        <v>00866261</v>
      </c>
      <c r="C4725" t="s">
        <v>6</v>
      </c>
    </row>
    <row r="4726" spans="1:3" ht="15">
      <c r="A4726">
        <v>4720</v>
      </c>
      <c r="B4726" t="str">
        <f>"00555537"</f>
        <v>00555537</v>
      </c>
      <c r="C4726" t="s">
        <v>6</v>
      </c>
    </row>
    <row r="4727" spans="1:3" ht="15">
      <c r="A4727">
        <v>4721</v>
      </c>
      <c r="B4727" t="str">
        <f>"00109954"</f>
        <v>00109954</v>
      </c>
      <c r="C4727" t="s">
        <v>6</v>
      </c>
    </row>
    <row r="4728" spans="1:3" ht="15">
      <c r="A4728">
        <v>4722</v>
      </c>
      <c r="B4728" t="str">
        <f>"00648011"</f>
        <v>00648011</v>
      </c>
      <c r="C4728" t="s">
        <v>6</v>
      </c>
    </row>
    <row r="4729" spans="1:3" ht="15">
      <c r="A4729">
        <v>4723</v>
      </c>
      <c r="B4729" t="str">
        <f>"00612688"</f>
        <v>00612688</v>
      </c>
      <c r="C4729" t="s">
        <v>6</v>
      </c>
    </row>
    <row r="4730" spans="1:3" ht="15">
      <c r="A4730">
        <v>4724</v>
      </c>
      <c r="B4730" t="str">
        <f>"00588498"</f>
        <v>00588498</v>
      </c>
      <c r="C4730" t="s">
        <v>6</v>
      </c>
    </row>
    <row r="4731" spans="1:3" ht="15">
      <c r="A4731">
        <v>4725</v>
      </c>
      <c r="B4731" t="str">
        <f>"00635691"</f>
        <v>00635691</v>
      </c>
      <c r="C4731" t="s">
        <v>6</v>
      </c>
    </row>
    <row r="4732" spans="1:3" ht="15">
      <c r="A4732">
        <v>4726</v>
      </c>
      <c r="B4732" t="str">
        <f>"00579075"</f>
        <v>00579075</v>
      </c>
      <c r="C4732" t="s">
        <v>6</v>
      </c>
    </row>
    <row r="4733" spans="1:3" ht="15">
      <c r="A4733">
        <v>4727</v>
      </c>
      <c r="B4733" t="str">
        <f>"00658789"</f>
        <v>00658789</v>
      </c>
      <c r="C4733" t="s">
        <v>9</v>
      </c>
    </row>
    <row r="4734" spans="1:3" ht="15">
      <c r="A4734">
        <v>4728</v>
      </c>
      <c r="B4734" t="str">
        <f>"00568549"</f>
        <v>00568549</v>
      </c>
      <c r="C4734" t="s">
        <v>6</v>
      </c>
    </row>
    <row r="4735" spans="1:3" ht="15">
      <c r="A4735">
        <v>4729</v>
      </c>
      <c r="B4735" t="str">
        <f>"00107643"</f>
        <v>00107643</v>
      </c>
      <c r="C4735" t="s">
        <v>6</v>
      </c>
    </row>
    <row r="4736" spans="1:3" ht="15">
      <c r="A4736">
        <v>4730</v>
      </c>
      <c r="B4736" t="str">
        <f>"00119885"</f>
        <v>00119885</v>
      </c>
      <c r="C4736" t="s">
        <v>6</v>
      </c>
    </row>
    <row r="4737" spans="1:3" ht="15">
      <c r="A4737">
        <v>4731</v>
      </c>
      <c r="B4737" t="str">
        <f>"00568227"</f>
        <v>00568227</v>
      </c>
      <c r="C4737" t="s">
        <v>6</v>
      </c>
    </row>
    <row r="4738" spans="1:3" ht="15">
      <c r="A4738">
        <v>4732</v>
      </c>
      <c r="B4738" t="str">
        <f>"00861969"</f>
        <v>00861969</v>
      </c>
      <c r="C4738" t="s">
        <v>6</v>
      </c>
    </row>
    <row r="4739" spans="1:3" ht="15">
      <c r="A4739">
        <v>4733</v>
      </c>
      <c r="B4739" t="str">
        <f>"00570193"</f>
        <v>00570193</v>
      </c>
      <c r="C4739" t="s">
        <v>6</v>
      </c>
    </row>
    <row r="4740" spans="1:3" ht="15">
      <c r="A4740">
        <v>4734</v>
      </c>
      <c r="B4740" t="str">
        <f>"201502002251"</f>
        <v>201502002251</v>
      </c>
      <c r="C4740" t="s">
        <v>6</v>
      </c>
    </row>
    <row r="4741" spans="1:3" ht="15">
      <c r="A4741">
        <v>4735</v>
      </c>
      <c r="B4741" t="str">
        <f>"00756183"</f>
        <v>00756183</v>
      </c>
      <c r="C4741" t="s">
        <v>9</v>
      </c>
    </row>
    <row r="4742" spans="1:3" ht="15">
      <c r="A4742">
        <v>4736</v>
      </c>
      <c r="B4742" t="str">
        <f>"00730157"</f>
        <v>00730157</v>
      </c>
      <c r="C4742" t="s">
        <v>6</v>
      </c>
    </row>
    <row r="4743" spans="1:3" ht="15">
      <c r="A4743">
        <v>4737</v>
      </c>
      <c r="B4743" t="str">
        <f>"00521371"</f>
        <v>00521371</v>
      </c>
      <c r="C4743" t="s">
        <v>6</v>
      </c>
    </row>
    <row r="4744" spans="1:3" ht="15">
      <c r="A4744">
        <v>4738</v>
      </c>
      <c r="B4744" t="str">
        <f>"00116244"</f>
        <v>00116244</v>
      </c>
      <c r="C4744" t="s">
        <v>10</v>
      </c>
    </row>
    <row r="4745" spans="1:3" ht="15">
      <c r="A4745">
        <v>4739</v>
      </c>
      <c r="B4745" t="str">
        <f>"00185731"</f>
        <v>00185731</v>
      </c>
      <c r="C4745" t="s">
        <v>12</v>
      </c>
    </row>
    <row r="4746" spans="1:3" ht="15">
      <c r="A4746">
        <v>4740</v>
      </c>
      <c r="B4746" t="str">
        <f>"00103955"</f>
        <v>00103955</v>
      </c>
      <c r="C4746" t="s">
        <v>6</v>
      </c>
    </row>
    <row r="4747" spans="1:3" ht="15">
      <c r="A4747">
        <v>4741</v>
      </c>
      <c r="B4747" t="str">
        <f>"00614124"</f>
        <v>00614124</v>
      </c>
      <c r="C4747" t="s">
        <v>6</v>
      </c>
    </row>
    <row r="4748" spans="1:3" ht="15">
      <c r="A4748">
        <v>4742</v>
      </c>
      <c r="B4748" t="str">
        <f>"00594659"</f>
        <v>00594659</v>
      </c>
      <c r="C4748" t="s">
        <v>6</v>
      </c>
    </row>
    <row r="4749" spans="1:3" ht="15">
      <c r="A4749">
        <v>4743</v>
      </c>
      <c r="B4749" t="str">
        <f>"00555747"</f>
        <v>00555747</v>
      </c>
      <c r="C4749" t="s">
        <v>6</v>
      </c>
    </row>
    <row r="4750" spans="1:3" ht="15">
      <c r="A4750">
        <v>4744</v>
      </c>
      <c r="B4750" t="str">
        <f>"00629547"</f>
        <v>00629547</v>
      </c>
      <c r="C4750" t="s">
        <v>7</v>
      </c>
    </row>
    <row r="4751" spans="1:3" ht="15">
      <c r="A4751">
        <v>4745</v>
      </c>
      <c r="B4751" t="str">
        <f>"00567514"</f>
        <v>00567514</v>
      </c>
      <c r="C4751" t="s">
        <v>15</v>
      </c>
    </row>
    <row r="4752" spans="1:3" ht="15">
      <c r="A4752">
        <v>4746</v>
      </c>
      <c r="B4752" t="str">
        <f>"00576577"</f>
        <v>00576577</v>
      </c>
      <c r="C4752" t="s">
        <v>6</v>
      </c>
    </row>
    <row r="4753" spans="1:3" ht="15">
      <c r="A4753">
        <v>4747</v>
      </c>
      <c r="B4753" t="str">
        <f>"00865401"</f>
        <v>00865401</v>
      </c>
      <c r="C4753" t="s">
        <v>6</v>
      </c>
    </row>
    <row r="4754" spans="1:3" ht="15">
      <c r="A4754">
        <v>4748</v>
      </c>
      <c r="B4754" t="str">
        <f>"00860902"</f>
        <v>00860902</v>
      </c>
      <c r="C4754" t="s">
        <v>6</v>
      </c>
    </row>
    <row r="4755" spans="1:3" ht="15">
      <c r="A4755">
        <v>4749</v>
      </c>
      <c r="B4755" t="str">
        <f>"00595363"</f>
        <v>00595363</v>
      </c>
      <c r="C4755" t="s">
        <v>6</v>
      </c>
    </row>
    <row r="4756" spans="1:3" ht="15">
      <c r="A4756">
        <v>4750</v>
      </c>
      <c r="B4756" t="str">
        <f>"00866066"</f>
        <v>00866066</v>
      </c>
      <c r="C4756" t="s">
        <v>9</v>
      </c>
    </row>
    <row r="4757" spans="1:3" ht="15">
      <c r="A4757">
        <v>4751</v>
      </c>
      <c r="B4757" t="str">
        <f>"00601421"</f>
        <v>00601421</v>
      </c>
      <c r="C4757" t="s">
        <v>6</v>
      </c>
    </row>
    <row r="4758" spans="1:3" ht="15">
      <c r="A4758">
        <v>4752</v>
      </c>
      <c r="B4758" t="str">
        <f>"201008000042"</f>
        <v>201008000042</v>
      </c>
      <c r="C4758" t="s">
        <v>6</v>
      </c>
    </row>
    <row r="4759" spans="1:3" ht="15">
      <c r="A4759">
        <v>4753</v>
      </c>
      <c r="B4759" t="str">
        <f>"00580719"</f>
        <v>00580719</v>
      </c>
      <c r="C4759" t="s">
        <v>6</v>
      </c>
    </row>
    <row r="4760" spans="1:3" ht="15">
      <c r="A4760">
        <v>4754</v>
      </c>
      <c r="B4760" t="str">
        <f>"201512005030"</f>
        <v>201512005030</v>
      </c>
      <c r="C4760" t="s">
        <v>6</v>
      </c>
    </row>
    <row r="4761" spans="1:3" ht="15">
      <c r="A4761">
        <v>4755</v>
      </c>
      <c r="B4761" t="str">
        <f>"00648698"</f>
        <v>00648698</v>
      </c>
      <c r="C4761" t="s">
        <v>6</v>
      </c>
    </row>
    <row r="4762" spans="1:3" ht="15">
      <c r="A4762">
        <v>4756</v>
      </c>
      <c r="B4762" t="str">
        <f>"00167702"</f>
        <v>00167702</v>
      </c>
      <c r="C4762" t="s">
        <v>6</v>
      </c>
    </row>
    <row r="4763" spans="1:3" ht="15">
      <c r="A4763">
        <v>4757</v>
      </c>
      <c r="B4763" t="str">
        <f>"201511041641"</f>
        <v>201511041641</v>
      </c>
      <c r="C4763" t="s">
        <v>6</v>
      </c>
    </row>
    <row r="4764" spans="1:3" ht="15">
      <c r="A4764">
        <v>4758</v>
      </c>
      <c r="B4764" t="str">
        <f>"00129772"</f>
        <v>00129772</v>
      </c>
      <c r="C4764" t="s">
        <v>6</v>
      </c>
    </row>
    <row r="4765" spans="1:3" ht="15">
      <c r="A4765">
        <v>4759</v>
      </c>
      <c r="B4765" t="str">
        <f>"00571776"</f>
        <v>00571776</v>
      </c>
      <c r="C4765" t="s">
        <v>6</v>
      </c>
    </row>
    <row r="4766" spans="1:3" ht="15">
      <c r="A4766">
        <v>4760</v>
      </c>
      <c r="B4766" t="str">
        <f>"00107792"</f>
        <v>00107792</v>
      </c>
      <c r="C4766" t="s">
        <v>6</v>
      </c>
    </row>
    <row r="4767" spans="1:3" ht="15">
      <c r="A4767">
        <v>4761</v>
      </c>
      <c r="B4767" t="str">
        <f>"00589566"</f>
        <v>00589566</v>
      </c>
      <c r="C4767" t="s">
        <v>6</v>
      </c>
    </row>
    <row r="4768" spans="1:3" ht="15">
      <c r="A4768">
        <v>4762</v>
      </c>
      <c r="B4768" t="str">
        <f>"00605245"</f>
        <v>00605245</v>
      </c>
      <c r="C4768" t="s">
        <v>6</v>
      </c>
    </row>
    <row r="4769" spans="1:3" ht="15">
      <c r="A4769">
        <v>4763</v>
      </c>
      <c r="B4769" t="str">
        <f>"00230794"</f>
        <v>00230794</v>
      </c>
      <c r="C4769" t="s">
        <v>6</v>
      </c>
    </row>
    <row r="4770" spans="1:3" ht="15">
      <c r="A4770">
        <v>4764</v>
      </c>
      <c r="B4770" t="str">
        <f>"201512000129"</f>
        <v>201512000129</v>
      </c>
      <c r="C4770" t="s">
        <v>6</v>
      </c>
    </row>
    <row r="4771" spans="1:3" ht="15">
      <c r="A4771">
        <v>4765</v>
      </c>
      <c r="B4771" t="str">
        <f>"00300494"</f>
        <v>00300494</v>
      </c>
      <c r="C4771" t="s">
        <v>6</v>
      </c>
    </row>
    <row r="4772" spans="1:3" ht="15">
      <c r="A4772">
        <v>4766</v>
      </c>
      <c r="B4772" t="str">
        <f>"00216858"</f>
        <v>00216858</v>
      </c>
      <c r="C4772" t="s">
        <v>7</v>
      </c>
    </row>
    <row r="4773" spans="1:3" ht="15">
      <c r="A4773">
        <v>4767</v>
      </c>
      <c r="B4773" t="str">
        <f>"00527538"</f>
        <v>00527538</v>
      </c>
      <c r="C4773" t="s">
        <v>6</v>
      </c>
    </row>
    <row r="4774" spans="1:3" ht="15">
      <c r="A4774">
        <v>4768</v>
      </c>
      <c r="B4774" t="str">
        <f>"00649846"</f>
        <v>00649846</v>
      </c>
      <c r="C4774" t="s">
        <v>7</v>
      </c>
    </row>
    <row r="4775" spans="1:3" ht="15">
      <c r="A4775">
        <v>4769</v>
      </c>
      <c r="B4775" t="str">
        <f>"00591236"</f>
        <v>00591236</v>
      </c>
      <c r="C4775" t="s">
        <v>9</v>
      </c>
    </row>
    <row r="4776" spans="1:3" ht="15">
      <c r="A4776">
        <v>4770</v>
      </c>
      <c r="B4776" t="str">
        <f>"00552858"</f>
        <v>00552858</v>
      </c>
      <c r="C4776" t="s">
        <v>10</v>
      </c>
    </row>
    <row r="4777" spans="1:3" ht="15">
      <c r="A4777">
        <v>4771</v>
      </c>
      <c r="B4777" t="str">
        <f>"00615458"</f>
        <v>00615458</v>
      </c>
      <c r="C4777" t="s">
        <v>10</v>
      </c>
    </row>
    <row r="4778" spans="1:3" ht="15">
      <c r="A4778">
        <v>4772</v>
      </c>
      <c r="B4778" t="str">
        <f>"00764505"</f>
        <v>00764505</v>
      </c>
      <c r="C4778" t="s">
        <v>6</v>
      </c>
    </row>
    <row r="4779" spans="1:3" ht="15">
      <c r="A4779">
        <v>4773</v>
      </c>
      <c r="B4779" t="str">
        <f>"201411003300"</f>
        <v>201411003300</v>
      </c>
      <c r="C4779" t="s">
        <v>9</v>
      </c>
    </row>
    <row r="4780" spans="1:3" ht="15">
      <c r="A4780">
        <v>4774</v>
      </c>
      <c r="B4780" t="str">
        <f>"00649711"</f>
        <v>00649711</v>
      </c>
      <c r="C4780" t="s">
        <v>6</v>
      </c>
    </row>
    <row r="4781" spans="1:3" ht="15">
      <c r="A4781">
        <v>4775</v>
      </c>
      <c r="B4781" t="str">
        <f>"00581984"</f>
        <v>00581984</v>
      </c>
      <c r="C4781" t="s">
        <v>6</v>
      </c>
    </row>
    <row r="4782" spans="1:3" ht="15">
      <c r="A4782">
        <v>4776</v>
      </c>
      <c r="B4782" t="str">
        <f>"00579284"</f>
        <v>00579284</v>
      </c>
      <c r="C4782" t="s">
        <v>6</v>
      </c>
    </row>
    <row r="4783" spans="1:3" ht="15">
      <c r="A4783">
        <v>4777</v>
      </c>
      <c r="B4783" t="str">
        <f>"00825676"</f>
        <v>00825676</v>
      </c>
      <c r="C4783" t="s">
        <v>9</v>
      </c>
    </row>
    <row r="4784" spans="1:3" ht="15">
      <c r="A4784">
        <v>4778</v>
      </c>
      <c r="B4784" t="str">
        <f>"00132973"</f>
        <v>00132973</v>
      </c>
      <c r="C4784" t="s">
        <v>6</v>
      </c>
    </row>
    <row r="4785" spans="1:3" ht="15">
      <c r="A4785">
        <v>4779</v>
      </c>
      <c r="B4785" t="str">
        <f>"00866525"</f>
        <v>00866525</v>
      </c>
      <c r="C4785" t="s">
        <v>9</v>
      </c>
    </row>
    <row r="4786" spans="1:3" ht="15">
      <c r="A4786">
        <v>4780</v>
      </c>
      <c r="B4786" t="str">
        <f>"00757130"</f>
        <v>00757130</v>
      </c>
      <c r="C4786" t="s">
        <v>6</v>
      </c>
    </row>
    <row r="4787" spans="1:3" ht="15">
      <c r="A4787">
        <v>4781</v>
      </c>
      <c r="B4787" t="str">
        <f>"00573044"</f>
        <v>00573044</v>
      </c>
      <c r="C4787" t="s">
        <v>6</v>
      </c>
    </row>
    <row r="4788" spans="1:3" ht="15">
      <c r="A4788">
        <v>4782</v>
      </c>
      <c r="B4788" t="str">
        <f>"00600964"</f>
        <v>00600964</v>
      </c>
      <c r="C4788" t="s">
        <v>6</v>
      </c>
    </row>
    <row r="4789" spans="1:3" ht="15">
      <c r="A4789">
        <v>4783</v>
      </c>
      <c r="B4789" t="str">
        <f>"00866313"</f>
        <v>00866313</v>
      </c>
      <c r="C4789" t="s">
        <v>6</v>
      </c>
    </row>
    <row r="4790" spans="1:3" ht="15">
      <c r="A4790">
        <v>4784</v>
      </c>
      <c r="B4790" t="str">
        <f>"00865633"</f>
        <v>00865633</v>
      </c>
      <c r="C4790" t="s">
        <v>6</v>
      </c>
    </row>
    <row r="4791" spans="1:3" ht="15">
      <c r="A4791">
        <v>4785</v>
      </c>
      <c r="B4791" t="str">
        <f>"00203040"</f>
        <v>00203040</v>
      </c>
      <c r="C4791" t="s">
        <v>10</v>
      </c>
    </row>
    <row r="4792" spans="1:3" ht="15">
      <c r="A4792">
        <v>4786</v>
      </c>
      <c r="B4792" t="str">
        <f>"00620755"</f>
        <v>00620755</v>
      </c>
      <c r="C4792" t="s">
        <v>6</v>
      </c>
    </row>
    <row r="4793" spans="1:3" ht="15">
      <c r="A4793">
        <v>4787</v>
      </c>
      <c r="B4793" t="str">
        <f>"201601000011"</f>
        <v>201601000011</v>
      </c>
      <c r="C4793" t="s">
        <v>14</v>
      </c>
    </row>
    <row r="4794" spans="1:3" ht="15">
      <c r="A4794">
        <v>4788</v>
      </c>
      <c r="B4794" t="str">
        <f>"00639042"</f>
        <v>00639042</v>
      </c>
      <c r="C4794" t="s">
        <v>6</v>
      </c>
    </row>
    <row r="4795" spans="1:3" ht="15">
      <c r="A4795">
        <v>4789</v>
      </c>
      <c r="B4795" t="str">
        <f>"00588034"</f>
        <v>00588034</v>
      </c>
      <c r="C4795" t="s">
        <v>6</v>
      </c>
    </row>
    <row r="4796" spans="1:3" ht="15">
      <c r="A4796">
        <v>4790</v>
      </c>
      <c r="B4796" t="str">
        <f>"00633769"</f>
        <v>00633769</v>
      </c>
      <c r="C4796" t="s">
        <v>6</v>
      </c>
    </row>
    <row r="4797" spans="1:3" ht="15">
      <c r="A4797">
        <v>4791</v>
      </c>
      <c r="B4797" t="str">
        <f>"00683097"</f>
        <v>00683097</v>
      </c>
      <c r="C4797" t="s">
        <v>9</v>
      </c>
    </row>
    <row r="4798" spans="1:3" ht="15">
      <c r="A4798">
        <v>4792</v>
      </c>
      <c r="B4798" t="str">
        <f>"00681617"</f>
        <v>00681617</v>
      </c>
      <c r="C4798" t="s">
        <v>6</v>
      </c>
    </row>
    <row r="4799" spans="1:3" ht="15">
      <c r="A4799">
        <v>4793</v>
      </c>
      <c r="B4799" t="str">
        <f>"00864669"</f>
        <v>00864669</v>
      </c>
      <c r="C4799" t="s">
        <v>6</v>
      </c>
    </row>
    <row r="4800" spans="1:3" ht="15">
      <c r="A4800">
        <v>4794</v>
      </c>
      <c r="B4800" t="str">
        <f>"00584717"</f>
        <v>00584717</v>
      </c>
      <c r="C4800" t="s">
        <v>6</v>
      </c>
    </row>
    <row r="4801" spans="1:3" ht="15">
      <c r="A4801">
        <v>4795</v>
      </c>
      <c r="B4801" t="str">
        <f>"00588179"</f>
        <v>00588179</v>
      </c>
      <c r="C4801" t="s">
        <v>6</v>
      </c>
    </row>
    <row r="4802" spans="1:3" ht="15">
      <c r="A4802">
        <v>4796</v>
      </c>
      <c r="B4802" t="str">
        <f>"00620761"</f>
        <v>00620761</v>
      </c>
      <c r="C4802" t="s">
        <v>10</v>
      </c>
    </row>
    <row r="4803" spans="1:3" ht="15">
      <c r="A4803">
        <v>4797</v>
      </c>
      <c r="B4803" t="str">
        <f>"00633536"</f>
        <v>00633536</v>
      </c>
      <c r="C4803" t="s">
        <v>6</v>
      </c>
    </row>
    <row r="4804" spans="1:3" ht="15">
      <c r="A4804">
        <v>4798</v>
      </c>
      <c r="B4804" t="str">
        <f>"00800793"</f>
        <v>00800793</v>
      </c>
      <c r="C4804" t="s">
        <v>6</v>
      </c>
    </row>
    <row r="4805" spans="1:3" ht="15">
      <c r="A4805">
        <v>4799</v>
      </c>
      <c r="B4805" t="str">
        <f>"00570341"</f>
        <v>00570341</v>
      </c>
      <c r="C4805" t="s">
        <v>6</v>
      </c>
    </row>
    <row r="4806" spans="1:3" ht="15">
      <c r="A4806">
        <v>4800</v>
      </c>
      <c r="B4806" t="str">
        <f>"00785904"</f>
        <v>00785904</v>
      </c>
      <c r="C4806" t="s">
        <v>10</v>
      </c>
    </row>
    <row r="4807" spans="1:3" ht="15">
      <c r="A4807">
        <v>4801</v>
      </c>
      <c r="B4807" t="str">
        <f>"00577121"</f>
        <v>00577121</v>
      </c>
      <c r="C4807" t="s">
        <v>6</v>
      </c>
    </row>
    <row r="4808" spans="1:3" ht="15">
      <c r="A4808">
        <v>4802</v>
      </c>
      <c r="B4808" t="str">
        <f>"00640301"</f>
        <v>00640301</v>
      </c>
      <c r="C4808" t="s">
        <v>6</v>
      </c>
    </row>
    <row r="4809" spans="1:3" ht="15">
      <c r="A4809">
        <v>4803</v>
      </c>
      <c r="B4809" t="str">
        <f>"00606456"</f>
        <v>00606456</v>
      </c>
      <c r="C4809" t="s">
        <v>6</v>
      </c>
    </row>
    <row r="4810" spans="1:3" ht="15">
      <c r="A4810">
        <v>4804</v>
      </c>
      <c r="B4810" t="str">
        <f>"00113108"</f>
        <v>00113108</v>
      </c>
      <c r="C4810" t="s">
        <v>6</v>
      </c>
    </row>
    <row r="4811" spans="1:3" ht="15">
      <c r="A4811">
        <v>4805</v>
      </c>
      <c r="B4811" t="str">
        <f>"00601236"</f>
        <v>00601236</v>
      </c>
      <c r="C4811" t="s">
        <v>7</v>
      </c>
    </row>
    <row r="4812" spans="1:3" ht="15">
      <c r="A4812">
        <v>4806</v>
      </c>
      <c r="B4812" t="str">
        <f>"00632974"</f>
        <v>00632974</v>
      </c>
      <c r="C4812" t="s">
        <v>7</v>
      </c>
    </row>
    <row r="4813" spans="1:3" ht="15">
      <c r="A4813">
        <v>4807</v>
      </c>
      <c r="B4813" t="str">
        <f>"00135219"</f>
        <v>00135219</v>
      </c>
      <c r="C4813" t="s">
        <v>6</v>
      </c>
    </row>
    <row r="4814" spans="1:3" ht="15">
      <c r="A4814">
        <v>4808</v>
      </c>
      <c r="B4814" t="str">
        <f>"00668491"</f>
        <v>00668491</v>
      </c>
      <c r="C4814" t="s">
        <v>6</v>
      </c>
    </row>
    <row r="4815" spans="1:3" ht="15">
      <c r="A4815">
        <v>4809</v>
      </c>
      <c r="B4815" t="str">
        <f>"00109514"</f>
        <v>00109514</v>
      </c>
      <c r="C4815" t="s">
        <v>6</v>
      </c>
    </row>
    <row r="4816" spans="1:3" ht="15">
      <c r="A4816">
        <v>4810</v>
      </c>
      <c r="B4816" t="str">
        <f>"00582881"</f>
        <v>00582881</v>
      </c>
      <c r="C4816" t="s">
        <v>6</v>
      </c>
    </row>
    <row r="4817" spans="1:3" ht="15">
      <c r="A4817">
        <v>4811</v>
      </c>
      <c r="B4817" t="str">
        <f>"00573324"</f>
        <v>00573324</v>
      </c>
      <c r="C4817" t="s">
        <v>6</v>
      </c>
    </row>
    <row r="4818" spans="1:3" ht="15">
      <c r="A4818">
        <v>4812</v>
      </c>
      <c r="B4818" t="str">
        <f>"00866183"</f>
        <v>00866183</v>
      </c>
      <c r="C4818" t="s">
        <v>14</v>
      </c>
    </row>
    <row r="4819" spans="1:3" ht="15">
      <c r="A4819">
        <v>4813</v>
      </c>
      <c r="B4819" t="str">
        <f>"00115401"</f>
        <v>00115401</v>
      </c>
      <c r="C4819" t="s">
        <v>6</v>
      </c>
    </row>
    <row r="4820" spans="1:3" ht="15">
      <c r="A4820">
        <v>4814</v>
      </c>
      <c r="B4820" t="str">
        <f>"00569271"</f>
        <v>00569271</v>
      </c>
      <c r="C4820" t="s">
        <v>6</v>
      </c>
    </row>
    <row r="4821" spans="1:3" ht="15">
      <c r="A4821">
        <v>4815</v>
      </c>
      <c r="B4821" t="str">
        <f>"00626352"</f>
        <v>00626352</v>
      </c>
      <c r="C4821" t="s">
        <v>6</v>
      </c>
    </row>
    <row r="4822" spans="1:3" ht="15">
      <c r="A4822">
        <v>4816</v>
      </c>
      <c r="B4822" t="str">
        <f>"00528882"</f>
        <v>00528882</v>
      </c>
      <c r="C4822" t="s">
        <v>6</v>
      </c>
    </row>
    <row r="4823" spans="1:3" ht="15">
      <c r="A4823">
        <v>4817</v>
      </c>
      <c r="B4823" t="str">
        <f>"00856289"</f>
        <v>00856289</v>
      </c>
      <c r="C4823" t="s">
        <v>6</v>
      </c>
    </row>
    <row r="4824" spans="1:3" ht="15">
      <c r="A4824">
        <v>4818</v>
      </c>
      <c r="B4824" t="str">
        <f>"00866290"</f>
        <v>00866290</v>
      </c>
      <c r="C4824" t="s">
        <v>9</v>
      </c>
    </row>
    <row r="4825" spans="1:3" ht="15">
      <c r="A4825">
        <v>4819</v>
      </c>
      <c r="B4825" t="str">
        <f>"00525160"</f>
        <v>00525160</v>
      </c>
      <c r="C4825" t="s">
        <v>6</v>
      </c>
    </row>
    <row r="4826" spans="1:3" ht="15">
      <c r="A4826">
        <v>4820</v>
      </c>
      <c r="B4826" t="str">
        <f>"00866025"</f>
        <v>00866025</v>
      </c>
      <c r="C4826" t="s">
        <v>6</v>
      </c>
    </row>
    <row r="4827" spans="1:3" ht="15">
      <c r="A4827">
        <v>4821</v>
      </c>
      <c r="B4827" t="str">
        <f>"00542437"</f>
        <v>00542437</v>
      </c>
      <c r="C4827" t="s">
        <v>6</v>
      </c>
    </row>
    <row r="4828" spans="1:3" ht="15">
      <c r="A4828">
        <v>4822</v>
      </c>
      <c r="B4828" t="str">
        <f>"00128539"</f>
        <v>00128539</v>
      </c>
      <c r="C4828" t="s">
        <v>6</v>
      </c>
    </row>
    <row r="4829" spans="1:3" ht="15">
      <c r="A4829">
        <v>4823</v>
      </c>
      <c r="B4829" t="str">
        <f>"201506003050"</f>
        <v>201506003050</v>
      </c>
      <c r="C4829" t="s">
        <v>6</v>
      </c>
    </row>
    <row r="4830" spans="1:3" ht="15">
      <c r="A4830">
        <v>4824</v>
      </c>
      <c r="B4830" t="str">
        <f>"00131422"</f>
        <v>00131422</v>
      </c>
      <c r="C4830" t="s">
        <v>6</v>
      </c>
    </row>
    <row r="4831" spans="1:3" ht="15">
      <c r="A4831">
        <v>4825</v>
      </c>
      <c r="B4831" t="str">
        <f>"00585495"</f>
        <v>00585495</v>
      </c>
      <c r="C4831" t="s">
        <v>6</v>
      </c>
    </row>
    <row r="4832" spans="1:3" ht="15">
      <c r="A4832">
        <v>4826</v>
      </c>
      <c r="B4832" t="str">
        <f>"00588924"</f>
        <v>00588924</v>
      </c>
      <c r="C4832" t="s">
        <v>6</v>
      </c>
    </row>
    <row r="4833" spans="1:3" ht="15">
      <c r="A4833">
        <v>4827</v>
      </c>
      <c r="B4833" t="str">
        <f>"00526102"</f>
        <v>00526102</v>
      </c>
      <c r="C4833" t="s">
        <v>6</v>
      </c>
    </row>
    <row r="4834" spans="1:3" ht="15">
      <c r="A4834">
        <v>4828</v>
      </c>
      <c r="B4834" t="str">
        <f>"00760254"</f>
        <v>00760254</v>
      </c>
      <c r="C4834" t="s">
        <v>6</v>
      </c>
    </row>
    <row r="4835" spans="1:3" ht="15">
      <c r="A4835">
        <v>4829</v>
      </c>
      <c r="B4835" t="str">
        <f>"00227060"</f>
        <v>00227060</v>
      </c>
      <c r="C4835" t="s">
        <v>6</v>
      </c>
    </row>
    <row r="4836" spans="1:3" ht="15">
      <c r="A4836">
        <v>4830</v>
      </c>
      <c r="B4836" t="str">
        <f>"00585453"</f>
        <v>00585453</v>
      </c>
      <c r="C4836" t="s">
        <v>6</v>
      </c>
    </row>
    <row r="4837" spans="1:3" ht="15">
      <c r="A4837">
        <v>4831</v>
      </c>
      <c r="B4837" t="str">
        <f>"00590386"</f>
        <v>00590386</v>
      </c>
      <c r="C4837" t="s">
        <v>6</v>
      </c>
    </row>
    <row r="4838" spans="1:3" ht="15">
      <c r="A4838">
        <v>4832</v>
      </c>
      <c r="B4838" t="str">
        <f>"00638281"</f>
        <v>00638281</v>
      </c>
      <c r="C4838" t="s">
        <v>6</v>
      </c>
    </row>
    <row r="4839" spans="1:3" ht="15">
      <c r="A4839">
        <v>4833</v>
      </c>
      <c r="B4839" t="str">
        <f>"00649323"</f>
        <v>00649323</v>
      </c>
      <c r="C4839" t="s">
        <v>15</v>
      </c>
    </row>
    <row r="4840" spans="1:3" ht="15">
      <c r="A4840">
        <v>4834</v>
      </c>
      <c r="B4840" t="str">
        <f>"201505000002"</f>
        <v>201505000002</v>
      </c>
      <c r="C4840" t="s">
        <v>6</v>
      </c>
    </row>
    <row r="4841" spans="1:3" ht="15">
      <c r="A4841">
        <v>4835</v>
      </c>
      <c r="B4841" t="str">
        <f>"00690832"</f>
        <v>00690832</v>
      </c>
      <c r="C4841" t="s">
        <v>9</v>
      </c>
    </row>
    <row r="4842" spans="1:3" ht="15">
      <c r="A4842">
        <v>4836</v>
      </c>
      <c r="B4842" t="str">
        <f>"00632839"</f>
        <v>00632839</v>
      </c>
      <c r="C4842" t="s">
        <v>6</v>
      </c>
    </row>
    <row r="4843" spans="1:3" ht="15">
      <c r="A4843">
        <v>4837</v>
      </c>
      <c r="B4843" t="str">
        <f>"201411001344"</f>
        <v>201411001344</v>
      </c>
      <c r="C4843" t="s">
        <v>6</v>
      </c>
    </row>
    <row r="4844" spans="1:3" ht="15">
      <c r="A4844">
        <v>4838</v>
      </c>
      <c r="B4844" t="str">
        <f>"201410002526"</f>
        <v>201410002526</v>
      </c>
      <c r="C4844" t="s">
        <v>7</v>
      </c>
    </row>
    <row r="4845" spans="1:3" ht="15">
      <c r="A4845">
        <v>4839</v>
      </c>
      <c r="B4845" t="str">
        <f>"00591565"</f>
        <v>00591565</v>
      </c>
      <c r="C4845" t="s">
        <v>6</v>
      </c>
    </row>
    <row r="4846" spans="1:3" ht="15">
      <c r="A4846">
        <v>4840</v>
      </c>
      <c r="B4846" t="str">
        <f>"00865925"</f>
        <v>00865925</v>
      </c>
      <c r="C4846" t="s">
        <v>6</v>
      </c>
    </row>
    <row r="4847" spans="1:3" ht="15">
      <c r="A4847">
        <v>4841</v>
      </c>
      <c r="B4847" t="str">
        <f>"200801004563"</f>
        <v>200801004563</v>
      </c>
      <c r="C4847" t="s">
        <v>6</v>
      </c>
    </row>
    <row r="4848" spans="1:3" ht="15">
      <c r="A4848">
        <v>4842</v>
      </c>
      <c r="B4848" t="str">
        <f>"00622384"</f>
        <v>00622384</v>
      </c>
      <c r="C4848" t="s">
        <v>6</v>
      </c>
    </row>
    <row r="4849" spans="1:3" ht="15">
      <c r="A4849">
        <v>4843</v>
      </c>
      <c r="B4849" t="str">
        <f>"201511042517"</f>
        <v>201511042517</v>
      </c>
      <c r="C4849" t="s">
        <v>6</v>
      </c>
    </row>
    <row r="4850" spans="1:3" ht="15">
      <c r="A4850">
        <v>4844</v>
      </c>
      <c r="B4850" t="str">
        <f>"201406016348"</f>
        <v>201406016348</v>
      </c>
      <c r="C4850" t="s">
        <v>6</v>
      </c>
    </row>
    <row r="4851" spans="1:3" ht="15">
      <c r="A4851">
        <v>4845</v>
      </c>
      <c r="B4851" t="str">
        <f>"00860342"</f>
        <v>00860342</v>
      </c>
      <c r="C4851" t="s">
        <v>6</v>
      </c>
    </row>
    <row r="4852" spans="1:3" ht="15">
      <c r="A4852">
        <v>4846</v>
      </c>
      <c r="B4852" t="str">
        <f>"00862035"</f>
        <v>00862035</v>
      </c>
      <c r="C4852" t="s">
        <v>7</v>
      </c>
    </row>
    <row r="4853" spans="1:3" ht="15">
      <c r="A4853">
        <v>4847</v>
      </c>
      <c r="B4853" t="str">
        <f>"00578157"</f>
        <v>00578157</v>
      </c>
      <c r="C4853" t="s">
        <v>6</v>
      </c>
    </row>
    <row r="4854" spans="1:3" ht="15">
      <c r="A4854">
        <v>4848</v>
      </c>
      <c r="B4854" t="str">
        <f>"00627737"</f>
        <v>00627737</v>
      </c>
      <c r="C4854" t="s">
        <v>6</v>
      </c>
    </row>
    <row r="4855" spans="1:3" ht="15">
      <c r="A4855">
        <v>4849</v>
      </c>
      <c r="B4855" t="str">
        <f>"00866049"</f>
        <v>00866049</v>
      </c>
      <c r="C4855" t="s">
        <v>6</v>
      </c>
    </row>
    <row r="4856" spans="1:3" ht="15">
      <c r="A4856">
        <v>4850</v>
      </c>
      <c r="B4856" t="str">
        <f>"00592692"</f>
        <v>00592692</v>
      </c>
      <c r="C4856" t="s">
        <v>6</v>
      </c>
    </row>
    <row r="4857" spans="1:3" ht="15">
      <c r="A4857">
        <v>4851</v>
      </c>
      <c r="B4857" t="str">
        <f>"00131512"</f>
        <v>00131512</v>
      </c>
      <c r="C4857" t="s">
        <v>6</v>
      </c>
    </row>
    <row r="4858" spans="1:3" ht="15">
      <c r="A4858">
        <v>4852</v>
      </c>
      <c r="B4858" t="str">
        <f>"00595459"</f>
        <v>00595459</v>
      </c>
      <c r="C4858" t="s">
        <v>6</v>
      </c>
    </row>
    <row r="4859" spans="1:3" ht="15">
      <c r="A4859">
        <v>4853</v>
      </c>
      <c r="B4859" t="str">
        <f>"00117712"</f>
        <v>00117712</v>
      </c>
      <c r="C4859" t="s">
        <v>6</v>
      </c>
    </row>
    <row r="4860" spans="1:3" ht="15">
      <c r="A4860">
        <v>4854</v>
      </c>
      <c r="B4860" t="str">
        <f>"00473562"</f>
        <v>00473562</v>
      </c>
      <c r="C4860" t="s">
        <v>6</v>
      </c>
    </row>
    <row r="4861" spans="1:3" ht="15">
      <c r="A4861">
        <v>4855</v>
      </c>
      <c r="B4861" t="str">
        <f>"201406018488"</f>
        <v>201406018488</v>
      </c>
      <c r="C4861" t="s">
        <v>6</v>
      </c>
    </row>
    <row r="4862" spans="1:3" ht="15">
      <c r="A4862">
        <v>4856</v>
      </c>
      <c r="B4862" t="str">
        <f>"00474510"</f>
        <v>00474510</v>
      </c>
      <c r="C4862" t="s">
        <v>6</v>
      </c>
    </row>
    <row r="4863" spans="1:3" ht="15">
      <c r="A4863">
        <v>4857</v>
      </c>
      <c r="B4863" t="str">
        <f>"00860129"</f>
        <v>00860129</v>
      </c>
      <c r="C4863" t="s">
        <v>14</v>
      </c>
    </row>
    <row r="4864" spans="1:3" ht="15">
      <c r="A4864">
        <v>4858</v>
      </c>
      <c r="B4864" t="str">
        <f>"00866939"</f>
        <v>00866939</v>
      </c>
      <c r="C4864" t="s">
        <v>7</v>
      </c>
    </row>
    <row r="4865" spans="1:3" ht="15">
      <c r="A4865">
        <v>4859</v>
      </c>
      <c r="B4865" t="str">
        <f>"00586006"</f>
        <v>00586006</v>
      </c>
      <c r="C4865" t="s">
        <v>7</v>
      </c>
    </row>
    <row r="4866" spans="1:3" ht="15">
      <c r="A4866">
        <v>4860</v>
      </c>
      <c r="B4866" t="str">
        <f>"00439128"</f>
        <v>00439128</v>
      </c>
      <c r="C4866" t="s">
        <v>6</v>
      </c>
    </row>
    <row r="4867" spans="1:3" ht="15">
      <c r="A4867">
        <v>4861</v>
      </c>
      <c r="B4867" t="str">
        <f>"00618645"</f>
        <v>00618645</v>
      </c>
      <c r="C4867" t="s">
        <v>10</v>
      </c>
    </row>
    <row r="4868" spans="1:3" ht="15">
      <c r="A4868">
        <v>4862</v>
      </c>
      <c r="B4868" t="str">
        <f>"00619357"</f>
        <v>00619357</v>
      </c>
      <c r="C4868" t="s">
        <v>6</v>
      </c>
    </row>
    <row r="4869" spans="1:3" ht="15">
      <c r="A4869">
        <v>4863</v>
      </c>
      <c r="B4869" t="str">
        <f>"00558138"</f>
        <v>00558138</v>
      </c>
      <c r="C4869" t="s">
        <v>6</v>
      </c>
    </row>
    <row r="4870" spans="1:3" ht="15">
      <c r="A4870">
        <v>4864</v>
      </c>
      <c r="B4870" t="str">
        <f>"00865676"</f>
        <v>00865676</v>
      </c>
      <c r="C4870" t="s">
        <v>6</v>
      </c>
    </row>
    <row r="4871" spans="1:3" ht="15">
      <c r="A4871">
        <v>4865</v>
      </c>
      <c r="B4871" t="str">
        <f>"201406010933"</f>
        <v>201406010933</v>
      </c>
      <c r="C4871" t="s">
        <v>8</v>
      </c>
    </row>
    <row r="4872" spans="1:3" ht="15">
      <c r="A4872">
        <v>4866</v>
      </c>
      <c r="B4872" t="str">
        <f>"00472427"</f>
        <v>00472427</v>
      </c>
      <c r="C4872" t="s">
        <v>6</v>
      </c>
    </row>
    <row r="4873" spans="1:3" ht="15">
      <c r="A4873">
        <v>4867</v>
      </c>
      <c r="B4873" t="str">
        <f>"00636868"</f>
        <v>00636868</v>
      </c>
      <c r="C4873" t="s">
        <v>15</v>
      </c>
    </row>
    <row r="4874" spans="1:3" ht="15">
      <c r="A4874">
        <v>4868</v>
      </c>
      <c r="B4874" t="str">
        <f>"00584104"</f>
        <v>00584104</v>
      </c>
      <c r="C4874" t="s">
        <v>6</v>
      </c>
    </row>
    <row r="4875" spans="1:3" ht="15">
      <c r="A4875">
        <v>4869</v>
      </c>
      <c r="B4875" t="str">
        <f>"00527604"</f>
        <v>00527604</v>
      </c>
      <c r="C4875" t="s">
        <v>10</v>
      </c>
    </row>
    <row r="4876" spans="1:3" ht="15">
      <c r="A4876">
        <v>4870</v>
      </c>
      <c r="B4876" t="str">
        <f>"00563180"</f>
        <v>00563180</v>
      </c>
      <c r="C4876" t="s">
        <v>6</v>
      </c>
    </row>
    <row r="4877" spans="1:3" ht="15">
      <c r="A4877">
        <v>4871</v>
      </c>
      <c r="B4877" t="str">
        <f>"00629567"</f>
        <v>00629567</v>
      </c>
      <c r="C4877" t="s">
        <v>6</v>
      </c>
    </row>
    <row r="4878" spans="1:3" ht="15">
      <c r="A4878">
        <v>4872</v>
      </c>
      <c r="B4878" t="str">
        <f>"00596740"</f>
        <v>00596740</v>
      </c>
      <c r="C4878" t="s">
        <v>9</v>
      </c>
    </row>
    <row r="4879" spans="1:3" ht="15">
      <c r="A4879">
        <v>4873</v>
      </c>
      <c r="B4879" t="str">
        <f>"00609949"</f>
        <v>00609949</v>
      </c>
      <c r="C4879" t="s">
        <v>14</v>
      </c>
    </row>
    <row r="4880" spans="1:3" ht="15">
      <c r="A4880">
        <v>4874</v>
      </c>
      <c r="B4880" t="str">
        <f>"201402011725"</f>
        <v>201402011725</v>
      </c>
      <c r="C4880" t="s">
        <v>6</v>
      </c>
    </row>
    <row r="4881" spans="1:3" ht="15">
      <c r="A4881">
        <v>4875</v>
      </c>
      <c r="B4881" t="str">
        <f>"00866469"</f>
        <v>00866469</v>
      </c>
      <c r="C4881" t="s">
        <v>6</v>
      </c>
    </row>
    <row r="4882" spans="1:3" ht="15">
      <c r="A4882">
        <v>4876</v>
      </c>
      <c r="B4882" t="str">
        <f>"00593142"</f>
        <v>00593142</v>
      </c>
      <c r="C4882" t="s">
        <v>6</v>
      </c>
    </row>
    <row r="4883" spans="1:3" ht="15">
      <c r="A4883">
        <v>4877</v>
      </c>
      <c r="B4883" t="str">
        <f>"201406002507"</f>
        <v>201406002507</v>
      </c>
      <c r="C4883" t="s">
        <v>6</v>
      </c>
    </row>
    <row r="4884" spans="1:3" ht="15">
      <c r="A4884">
        <v>4878</v>
      </c>
      <c r="B4884" t="str">
        <f>"201604005026"</f>
        <v>201604005026</v>
      </c>
      <c r="C4884" t="s">
        <v>10</v>
      </c>
    </row>
    <row r="4885" spans="1:3" ht="15">
      <c r="A4885">
        <v>4879</v>
      </c>
      <c r="B4885" t="str">
        <f>"00599668"</f>
        <v>00599668</v>
      </c>
      <c r="C4885" t="s">
        <v>6</v>
      </c>
    </row>
    <row r="4886" spans="1:3" ht="15">
      <c r="A4886">
        <v>4880</v>
      </c>
      <c r="B4886" t="str">
        <f>"00643422"</f>
        <v>00643422</v>
      </c>
      <c r="C4886" t="s">
        <v>6</v>
      </c>
    </row>
    <row r="4887" spans="1:3" ht="15">
      <c r="A4887">
        <v>4881</v>
      </c>
      <c r="B4887" t="str">
        <f>"201511015681"</f>
        <v>201511015681</v>
      </c>
      <c r="C4887" t="s">
        <v>6</v>
      </c>
    </row>
    <row r="4888" spans="1:3" ht="15">
      <c r="A4888">
        <v>4882</v>
      </c>
      <c r="B4888" t="str">
        <f>"201411002566"</f>
        <v>201411002566</v>
      </c>
      <c r="C4888" t="s">
        <v>6</v>
      </c>
    </row>
    <row r="4889" spans="1:3" ht="15">
      <c r="A4889">
        <v>4883</v>
      </c>
      <c r="B4889" t="str">
        <f>"00588979"</f>
        <v>00588979</v>
      </c>
      <c r="C4889" t="s">
        <v>6</v>
      </c>
    </row>
    <row r="4890" spans="1:3" ht="15">
      <c r="A4890">
        <v>4884</v>
      </c>
      <c r="B4890" t="str">
        <f>"00862591"</f>
        <v>00862591</v>
      </c>
      <c r="C4890" t="s">
        <v>10</v>
      </c>
    </row>
    <row r="4891" spans="1:3" ht="15">
      <c r="A4891">
        <v>4885</v>
      </c>
      <c r="B4891" t="str">
        <f>"00632782"</f>
        <v>00632782</v>
      </c>
      <c r="C4891" t="s">
        <v>6</v>
      </c>
    </row>
    <row r="4892" spans="1:3" ht="15">
      <c r="A4892">
        <v>4886</v>
      </c>
      <c r="B4892" t="str">
        <f>"00578698"</f>
        <v>00578698</v>
      </c>
      <c r="C4892" t="s">
        <v>6</v>
      </c>
    </row>
    <row r="4893" spans="1:3" ht="15">
      <c r="A4893">
        <v>4887</v>
      </c>
      <c r="B4893" t="str">
        <f>"200803001009"</f>
        <v>200803001009</v>
      </c>
      <c r="C4893" t="s">
        <v>6</v>
      </c>
    </row>
    <row r="4894" spans="1:3" ht="15">
      <c r="A4894">
        <v>4888</v>
      </c>
      <c r="B4894" t="str">
        <f>"00624033"</f>
        <v>00624033</v>
      </c>
      <c r="C4894" t="s">
        <v>6</v>
      </c>
    </row>
    <row r="4895" spans="1:3" ht="15">
      <c r="A4895">
        <v>4889</v>
      </c>
      <c r="B4895" t="str">
        <f>"00727290"</f>
        <v>00727290</v>
      </c>
      <c r="C4895" t="s">
        <v>6</v>
      </c>
    </row>
    <row r="4896" spans="1:3" ht="15">
      <c r="A4896">
        <v>4890</v>
      </c>
      <c r="B4896" t="str">
        <f>"00444619"</f>
        <v>00444619</v>
      </c>
      <c r="C4896" t="s">
        <v>6</v>
      </c>
    </row>
    <row r="4897" spans="1:3" ht="15">
      <c r="A4897">
        <v>4891</v>
      </c>
      <c r="B4897" t="str">
        <f>"00238428"</f>
        <v>00238428</v>
      </c>
      <c r="C4897" t="s">
        <v>6</v>
      </c>
    </row>
    <row r="4898" spans="1:3" ht="15">
      <c r="A4898">
        <v>4892</v>
      </c>
      <c r="B4898" t="str">
        <f>"00866209"</f>
        <v>00866209</v>
      </c>
      <c r="C4898" t="s">
        <v>6</v>
      </c>
    </row>
    <row r="4899" spans="1:3" ht="15">
      <c r="A4899">
        <v>4893</v>
      </c>
      <c r="B4899" t="str">
        <f>"00866354"</f>
        <v>00866354</v>
      </c>
      <c r="C4899" t="s">
        <v>6</v>
      </c>
    </row>
    <row r="4900" spans="1:3" ht="15">
      <c r="A4900">
        <v>4894</v>
      </c>
      <c r="B4900" t="str">
        <f>"00619216"</f>
        <v>00619216</v>
      </c>
      <c r="C4900" t="s">
        <v>6</v>
      </c>
    </row>
    <row r="4901" spans="1:3" ht="15">
      <c r="A4901">
        <v>4895</v>
      </c>
      <c r="B4901" t="str">
        <f>"00120521"</f>
        <v>00120521</v>
      </c>
      <c r="C4901" t="s">
        <v>6</v>
      </c>
    </row>
    <row r="4902" spans="1:3" ht="15">
      <c r="A4902">
        <v>4896</v>
      </c>
      <c r="B4902" t="str">
        <f>"00643711"</f>
        <v>00643711</v>
      </c>
      <c r="C4902" t="s">
        <v>7</v>
      </c>
    </row>
    <row r="4903" spans="1:3" ht="15">
      <c r="A4903">
        <v>4897</v>
      </c>
      <c r="B4903" t="str">
        <f>"201107000025"</f>
        <v>201107000025</v>
      </c>
      <c r="C4903" t="s">
        <v>6</v>
      </c>
    </row>
    <row r="4904" spans="1:3" ht="15">
      <c r="A4904">
        <v>4898</v>
      </c>
      <c r="B4904" t="str">
        <f>"00435071"</f>
        <v>00435071</v>
      </c>
      <c r="C4904" t="s">
        <v>6</v>
      </c>
    </row>
    <row r="4905" spans="1:3" ht="15">
      <c r="A4905">
        <v>4899</v>
      </c>
      <c r="B4905" t="str">
        <f>"00544153"</f>
        <v>00544153</v>
      </c>
      <c r="C4905" t="s">
        <v>6</v>
      </c>
    </row>
    <row r="4906" spans="1:3" ht="15">
      <c r="A4906">
        <v>4900</v>
      </c>
      <c r="B4906" t="str">
        <f>"00866761"</f>
        <v>00866761</v>
      </c>
      <c r="C4906" t="s">
        <v>6</v>
      </c>
    </row>
    <row r="4907" spans="1:3" ht="15">
      <c r="A4907">
        <v>4901</v>
      </c>
      <c r="B4907" t="str">
        <f>"00866523"</f>
        <v>00866523</v>
      </c>
      <c r="C4907" t="s">
        <v>9</v>
      </c>
    </row>
    <row r="4908" spans="1:3" ht="15">
      <c r="A4908">
        <v>4902</v>
      </c>
      <c r="B4908" t="str">
        <f>"00589071"</f>
        <v>00589071</v>
      </c>
      <c r="C4908" t="s">
        <v>6</v>
      </c>
    </row>
    <row r="4909" spans="1:3" ht="15">
      <c r="A4909">
        <v>4903</v>
      </c>
      <c r="B4909" t="str">
        <f>"00866850"</f>
        <v>00866850</v>
      </c>
      <c r="C4909" t="s">
        <v>7</v>
      </c>
    </row>
    <row r="4910" spans="1:3" ht="15">
      <c r="A4910">
        <v>4904</v>
      </c>
      <c r="B4910" t="str">
        <f>"201511038662"</f>
        <v>201511038662</v>
      </c>
      <c r="C4910" t="s">
        <v>6</v>
      </c>
    </row>
    <row r="4911" spans="1:3" ht="15">
      <c r="A4911">
        <v>4905</v>
      </c>
      <c r="B4911" t="str">
        <f>"00112581"</f>
        <v>00112581</v>
      </c>
      <c r="C4911" t="s">
        <v>6</v>
      </c>
    </row>
    <row r="4912" spans="1:3" ht="15">
      <c r="A4912">
        <v>4906</v>
      </c>
      <c r="B4912" t="str">
        <f>"00866086"</f>
        <v>00866086</v>
      </c>
      <c r="C4912" t="s">
        <v>6</v>
      </c>
    </row>
    <row r="4913" spans="1:3" ht="15">
      <c r="A4913">
        <v>4907</v>
      </c>
      <c r="B4913" t="str">
        <f>"00590058"</f>
        <v>00590058</v>
      </c>
      <c r="C4913" t="s">
        <v>6</v>
      </c>
    </row>
    <row r="4914" spans="1:3" ht="15">
      <c r="A4914">
        <v>4908</v>
      </c>
      <c r="B4914" t="str">
        <f>"00585997"</f>
        <v>00585997</v>
      </c>
      <c r="C4914" t="s">
        <v>6</v>
      </c>
    </row>
    <row r="4915" spans="1:3" ht="15">
      <c r="A4915">
        <v>4909</v>
      </c>
      <c r="B4915" t="str">
        <f>"00596273"</f>
        <v>00596273</v>
      </c>
      <c r="C4915" t="s">
        <v>6</v>
      </c>
    </row>
    <row r="4916" spans="1:3" ht="15">
      <c r="A4916">
        <v>4910</v>
      </c>
      <c r="B4916" t="str">
        <f>"00866535"</f>
        <v>00866535</v>
      </c>
      <c r="C4916" t="s">
        <v>6</v>
      </c>
    </row>
    <row r="4917" spans="1:3" ht="15">
      <c r="A4917">
        <v>4911</v>
      </c>
      <c r="B4917" t="str">
        <f>"00622944"</f>
        <v>00622944</v>
      </c>
      <c r="C4917" t="s">
        <v>6</v>
      </c>
    </row>
    <row r="4918" spans="1:3" ht="15">
      <c r="A4918">
        <v>4912</v>
      </c>
      <c r="B4918" t="str">
        <f>"00596812"</f>
        <v>00596812</v>
      </c>
      <c r="C4918" t="s">
        <v>6</v>
      </c>
    </row>
    <row r="4919" spans="1:3" ht="15">
      <c r="A4919">
        <v>4913</v>
      </c>
      <c r="B4919" t="str">
        <f>"00206407"</f>
        <v>00206407</v>
      </c>
      <c r="C4919" t="s">
        <v>6</v>
      </c>
    </row>
    <row r="4920" spans="1:3" ht="15">
      <c r="A4920">
        <v>4914</v>
      </c>
      <c r="B4920" t="str">
        <f>"00865591"</f>
        <v>00865591</v>
      </c>
      <c r="C4920" t="s">
        <v>6</v>
      </c>
    </row>
    <row r="4921" spans="1:3" ht="15">
      <c r="A4921">
        <v>4915</v>
      </c>
      <c r="B4921" t="str">
        <f>"00560224"</f>
        <v>00560224</v>
      </c>
      <c r="C4921" t="s">
        <v>6</v>
      </c>
    </row>
    <row r="4922" spans="1:3" ht="15">
      <c r="A4922">
        <v>4916</v>
      </c>
      <c r="B4922" t="str">
        <f>"00245785"</f>
        <v>00245785</v>
      </c>
      <c r="C4922" t="s">
        <v>6</v>
      </c>
    </row>
    <row r="4923" spans="1:3" ht="15">
      <c r="A4923">
        <v>4917</v>
      </c>
      <c r="B4923" t="str">
        <f>"201406013053"</f>
        <v>201406013053</v>
      </c>
      <c r="C4923" t="s">
        <v>6</v>
      </c>
    </row>
    <row r="4924" spans="1:3" ht="15">
      <c r="A4924">
        <v>4918</v>
      </c>
      <c r="B4924" t="str">
        <f>"201406005982"</f>
        <v>201406005982</v>
      </c>
      <c r="C4924" t="s">
        <v>6</v>
      </c>
    </row>
    <row r="4925" spans="1:3" ht="15">
      <c r="A4925">
        <v>4919</v>
      </c>
      <c r="B4925" t="str">
        <f>"00860220"</f>
        <v>00860220</v>
      </c>
      <c r="C4925" t="s">
        <v>9</v>
      </c>
    </row>
    <row r="4926" spans="1:3" ht="15">
      <c r="A4926">
        <v>4920</v>
      </c>
      <c r="B4926" t="str">
        <f>"00635219"</f>
        <v>00635219</v>
      </c>
      <c r="C4926" t="s">
        <v>6</v>
      </c>
    </row>
    <row r="4927" spans="1:3" ht="15">
      <c r="A4927">
        <v>4921</v>
      </c>
      <c r="B4927" t="str">
        <f>"00562524"</f>
        <v>00562524</v>
      </c>
      <c r="C4927" t="s">
        <v>6</v>
      </c>
    </row>
    <row r="4928" spans="1:3" ht="15">
      <c r="A4928">
        <v>4922</v>
      </c>
      <c r="B4928" t="str">
        <f>"00866555"</f>
        <v>00866555</v>
      </c>
      <c r="C4928" t="s">
        <v>10</v>
      </c>
    </row>
    <row r="4929" spans="1:3" ht="15">
      <c r="A4929">
        <v>4923</v>
      </c>
      <c r="B4929" t="str">
        <f>"00866580"</f>
        <v>00866580</v>
      </c>
      <c r="C4929" t="s">
        <v>6</v>
      </c>
    </row>
    <row r="4930" spans="1:3" ht="15">
      <c r="A4930">
        <v>4924</v>
      </c>
      <c r="B4930" t="str">
        <f>"200801010743"</f>
        <v>200801010743</v>
      </c>
      <c r="C4930" t="s">
        <v>6</v>
      </c>
    </row>
    <row r="4931" spans="1:3" ht="15">
      <c r="A4931">
        <v>4925</v>
      </c>
      <c r="B4931" t="str">
        <f>"00622721"</f>
        <v>00622721</v>
      </c>
      <c r="C4931" t="s">
        <v>6</v>
      </c>
    </row>
    <row r="4932" spans="1:3" ht="15">
      <c r="A4932">
        <v>4926</v>
      </c>
      <c r="B4932" t="str">
        <f>"201410008655"</f>
        <v>201410008655</v>
      </c>
      <c r="C4932" t="s">
        <v>6</v>
      </c>
    </row>
    <row r="4933" spans="1:3" ht="15">
      <c r="A4933">
        <v>4927</v>
      </c>
      <c r="B4933" t="str">
        <f>"00631876"</f>
        <v>00631876</v>
      </c>
      <c r="C4933" t="s">
        <v>6</v>
      </c>
    </row>
    <row r="4934" spans="1:3" ht="15">
      <c r="A4934">
        <v>4928</v>
      </c>
      <c r="B4934" t="str">
        <f>"00649934"</f>
        <v>00649934</v>
      </c>
      <c r="C4934" t="s">
        <v>6</v>
      </c>
    </row>
    <row r="4935" spans="1:3" ht="15">
      <c r="A4935">
        <v>4929</v>
      </c>
      <c r="B4935" t="str">
        <f>"00363112"</f>
        <v>00363112</v>
      </c>
      <c r="C4935" t="s">
        <v>6</v>
      </c>
    </row>
    <row r="4936" spans="1:3" ht="15">
      <c r="A4936">
        <v>4930</v>
      </c>
      <c r="B4936" t="str">
        <f>"00122561"</f>
        <v>00122561</v>
      </c>
      <c r="C4936" t="s">
        <v>6</v>
      </c>
    </row>
    <row r="4937" spans="1:3" ht="15">
      <c r="A4937">
        <v>4931</v>
      </c>
      <c r="B4937" t="str">
        <f>"00428959"</f>
        <v>00428959</v>
      </c>
      <c r="C4937" t="s">
        <v>10</v>
      </c>
    </row>
    <row r="4938" spans="1:3" ht="15">
      <c r="A4938">
        <v>4932</v>
      </c>
      <c r="B4938" t="str">
        <f>"00494583"</f>
        <v>00494583</v>
      </c>
      <c r="C4938" t="s">
        <v>6</v>
      </c>
    </row>
    <row r="4939" spans="1:3" ht="15">
      <c r="A4939">
        <v>4933</v>
      </c>
      <c r="B4939" t="str">
        <f>"00599525"</f>
        <v>00599525</v>
      </c>
      <c r="C4939" t="s">
        <v>6</v>
      </c>
    </row>
    <row r="4940" spans="1:3" ht="15">
      <c r="A4940">
        <v>4934</v>
      </c>
      <c r="B4940" t="str">
        <f>"201406001044"</f>
        <v>201406001044</v>
      </c>
      <c r="C4940" t="s">
        <v>6</v>
      </c>
    </row>
    <row r="4941" spans="1:3" ht="15">
      <c r="A4941">
        <v>4935</v>
      </c>
      <c r="B4941" t="str">
        <f>"00637744"</f>
        <v>00637744</v>
      </c>
      <c r="C4941" t="s">
        <v>6</v>
      </c>
    </row>
    <row r="4942" spans="1:3" ht="15">
      <c r="A4942">
        <v>4936</v>
      </c>
      <c r="B4942" t="str">
        <f>"00865439"</f>
        <v>00865439</v>
      </c>
      <c r="C4942" t="s">
        <v>6</v>
      </c>
    </row>
    <row r="4943" spans="1:3" ht="15">
      <c r="A4943">
        <v>4937</v>
      </c>
      <c r="B4943" t="str">
        <f>"00364208"</f>
        <v>00364208</v>
      </c>
      <c r="C4943" t="s">
        <v>7</v>
      </c>
    </row>
    <row r="4944" spans="1:3" ht="15">
      <c r="A4944">
        <v>4938</v>
      </c>
      <c r="B4944" t="str">
        <f>"00589802"</f>
        <v>00589802</v>
      </c>
      <c r="C4944" t="s">
        <v>6</v>
      </c>
    </row>
    <row r="4945" spans="1:3" ht="15">
      <c r="A4945">
        <v>4939</v>
      </c>
      <c r="B4945" t="str">
        <f>"00770426"</f>
        <v>00770426</v>
      </c>
      <c r="C4945" t="s">
        <v>6</v>
      </c>
    </row>
    <row r="4946" spans="1:3" ht="15">
      <c r="A4946">
        <v>4940</v>
      </c>
      <c r="B4946" t="str">
        <f>"00592517"</f>
        <v>00592517</v>
      </c>
      <c r="C4946" t="s">
        <v>18</v>
      </c>
    </row>
    <row r="4947" spans="1:3" ht="15">
      <c r="A4947">
        <v>4941</v>
      </c>
      <c r="B4947" t="str">
        <f>"00866588"</f>
        <v>00866588</v>
      </c>
      <c r="C4947" t="s">
        <v>6</v>
      </c>
    </row>
    <row r="4948" spans="1:3" ht="15">
      <c r="A4948">
        <v>4942</v>
      </c>
      <c r="B4948" t="str">
        <f>"00638591"</f>
        <v>00638591</v>
      </c>
      <c r="C4948" t="s">
        <v>6</v>
      </c>
    </row>
    <row r="4949" spans="1:3" ht="15">
      <c r="A4949">
        <v>4943</v>
      </c>
      <c r="B4949" t="str">
        <f>"00129348"</f>
        <v>00129348</v>
      </c>
      <c r="C4949" t="s">
        <v>6</v>
      </c>
    </row>
    <row r="4950" spans="1:3" ht="15">
      <c r="A4950">
        <v>4944</v>
      </c>
      <c r="B4950" t="str">
        <f>"00672502"</f>
        <v>00672502</v>
      </c>
      <c r="C4950" t="s">
        <v>6</v>
      </c>
    </row>
    <row r="4951" spans="1:3" ht="15">
      <c r="A4951">
        <v>4945</v>
      </c>
      <c r="B4951" t="str">
        <f>"00865915"</f>
        <v>00865915</v>
      </c>
      <c r="C4951" t="s">
        <v>6</v>
      </c>
    </row>
    <row r="4952" spans="1:3" ht="15">
      <c r="A4952">
        <v>4946</v>
      </c>
      <c r="B4952" t="str">
        <f>"201410001117"</f>
        <v>201410001117</v>
      </c>
      <c r="C4952" t="s">
        <v>9</v>
      </c>
    </row>
    <row r="4953" spans="1:3" ht="15">
      <c r="A4953">
        <v>4947</v>
      </c>
      <c r="B4953" t="str">
        <f>"201407000141"</f>
        <v>201407000141</v>
      </c>
      <c r="C4953" t="s">
        <v>6</v>
      </c>
    </row>
    <row r="4954" spans="1:3" ht="15">
      <c r="A4954">
        <v>4948</v>
      </c>
      <c r="B4954" t="str">
        <f>"00620854"</f>
        <v>00620854</v>
      </c>
      <c r="C4954" t="s">
        <v>6</v>
      </c>
    </row>
    <row r="4955" spans="1:3" ht="15">
      <c r="A4955">
        <v>4949</v>
      </c>
      <c r="B4955" t="str">
        <f>"00770995"</f>
        <v>00770995</v>
      </c>
      <c r="C4955" t="s">
        <v>6</v>
      </c>
    </row>
    <row r="4956" spans="1:3" ht="15">
      <c r="A4956">
        <v>4950</v>
      </c>
      <c r="B4956" t="str">
        <f>"00591444"</f>
        <v>00591444</v>
      </c>
      <c r="C4956" t="s">
        <v>6</v>
      </c>
    </row>
    <row r="4957" spans="1:3" ht="15">
      <c r="A4957">
        <v>4951</v>
      </c>
      <c r="B4957" t="str">
        <f>"00207671"</f>
        <v>00207671</v>
      </c>
      <c r="C4957" t="s">
        <v>6</v>
      </c>
    </row>
    <row r="4958" spans="1:3" ht="15">
      <c r="A4958">
        <v>4952</v>
      </c>
      <c r="B4958" t="str">
        <f>"00622294"</f>
        <v>00622294</v>
      </c>
      <c r="C4958" t="s">
        <v>6</v>
      </c>
    </row>
    <row r="4959" spans="1:3" ht="15">
      <c r="A4959">
        <v>4953</v>
      </c>
      <c r="B4959" t="str">
        <f>"00866367"</f>
        <v>00866367</v>
      </c>
      <c r="C4959" t="s">
        <v>6</v>
      </c>
    </row>
    <row r="4960" spans="1:3" ht="15">
      <c r="A4960">
        <v>4954</v>
      </c>
      <c r="B4960" t="str">
        <f>"00865386"</f>
        <v>00865386</v>
      </c>
      <c r="C4960" t="s">
        <v>6</v>
      </c>
    </row>
    <row r="4961" spans="1:3" ht="15">
      <c r="A4961">
        <v>4955</v>
      </c>
      <c r="B4961" t="str">
        <f>"00865882"</f>
        <v>00865882</v>
      </c>
      <c r="C4961" t="s">
        <v>10</v>
      </c>
    </row>
    <row r="4962" spans="1:3" ht="15">
      <c r="A4962">
        <v>4956</v>
      </c>
      <c r="B4962" t="str">
        <f>"00603074"</f>
        <v>00603074</v>
      </c>
      <c r="C4962" t="s">
        <v>6</v>
      </c>
    </row>
    <row r="4963" spans="1:3" ht="15">
      <c r="A4963">
        <v>4957</v>
      </c>
      <c r="B4963" t="str">
        <f>"00113775"</f>
        <v>00113775</v>
      </c>
      <c r="C4963" t="s">
        <v>6</v>
      </c>
    </row>
    <row r="4964" spans="1:3" ht="15">
      <c r="A4964">
        <v>4958</v>
      </c>
      <c r="B4964" t="str">
        <f>"00597456"</f>
        <v>00597456</v>
      </c>
      <c r="C4964" t="s">
        <v>6</v>
      </c>
    </row>
    <row r="4965" spans="1:3" ht="15">
      <c r="A4965">
        <v>4959</v>
      </c>
      <c r="B4965" t="str">
        <f>"00866527"</f>
        <v>00866527</v>
      </c>
      <c r="C4965" t="s">
        <v>9</v>
      </c>
    </row>
    <row r="4966" spans="1:3" ht="15">
      <c r="A4966">
        <v>4960</v>
      </c>
      <c r="B4966" t="str">
        <f>"00464222"</f>
        <v>00464222</v>
      </c>
      <c r="C4966" t="s">
        <v>10</v>
      </c>
    </row>
    <row r="4967" spans="1:3" ht="15">
      <c r="A4967">
        <v>4961</v>
      </c>
      <c r="B4967" t="str">
        <f>"00641966"</f>
        <v>00641966</v>
      </c>
      <c r="C4967" t="s">
        <v>7</v>
      </c>
    </row>
    <row r="4968" spans="1:3" ht="15">
      <c r="A4968">
        <v>4962</v>
      </c>
      <c r="B4968" t="str">
        <f>"00565500"</f>
        <v>00565500</v>
      </c>
      <c r="C4968" t="s">
        <v>6</v>
      </c>
    </row>
    <row r="4969" spans="1:3" ht="15">
      <c r="A4969">
        <v>4963</v>
      </c>
      <c r="B4969" t="str">
        <f>"00858695"</f>
        <v>00858695</v>
      </c>
      <c r="C4969" t="s">
        <v>14</v>
      </c>
    </row>
    <row r="4970" spans="1:3" ht="15">
      <c r="A4970">
        <v>4964</v>
      </c>
      <c r="B4970" t="str">
        <f>"00614029"</f>
        <v>00614029</v>
      </c>
      <c r="C4970" t="s">
        <v>10</v>
      </c>
    </row>
    <row r="4971" spans="1:3" ht="15">
      <c r="A4971">
        <v>4965</v>
      </c>
      <c r="B4971" t="str">
        <f>"00856172"</f>
        <v>00856172</v>
      </c>
      <c r="C4971" t="s">
        <v>9</v>
      </c>
    </row>
    <row r="4972" spans="1:3" ht="15">
      <c r="A4972">
        <v>4966</v>
      </c>
      <c r="B4972" t="str">
        <f>"00640249"</f>
        <v>00640249</v>
      </c>
      <c r="C4972" t="s">
        <v>6</v>
      </c>
    </row>
    <row r="4973" spans="1:3" ht="15">
      <c r="A4973">
        <v>4967</v>
      </c>
      <c r="B4973" t="str">
        <f>"00582145"</f>
        <v>00582145</v>
      </c>
      <c r="C4973" t="s">
        <v>6</v>
      </c>
    </row>
    <row r="4974" spans="1:3" ht="15">
      <c r="A4974">
        <v>4968</v>
      </c>
      <c r="B4974" t="str">
        <f>"00531771"</f>
        <v>00531771</v>
      </c>
      <c r="C4974" t="s">
        <v>9</v>
      </c>
    </row>
    <row r="4975" spans="1:3" ht="15">
      <c r="A4975">
        <v>4969</v>
      </c>
      <c r="B4975" t="str">
        <f>"00572664"</f>
        <v>00572664</v>
      </c>
      <c r="C4975" t="s">
        <v>6</v>
      </c>
    </row>
    <row r="4976" spans="1:3" ht="15">
      <c r="A4976">
        <v>4970</v>
      </c>
      <c r="B4976" t="str">
        <f>"00865935"</f>
        <v>00865935</v>
      </c>
      <c r="C4976" t="s">
        <v>6</v>
      </c>
    </row>
    <row r="4977" spans="1:3" ht="15">
      <c r="A4977">
        <v>4971</v>
      </c>
      <c r="B4977" t="str">
        <f>"201411002859"</f>
        <v>201411002859</v>
      </c>
      <c r="C4977" t="s">
        <v>6</v>
      </c>
    </row>
    <row r="4978" spans="1:3" ht="15">
      <c r="A4978">
        <v>4972</v>
      </c>
      <c r="B4978" t="str">
        <f>"00639323"</f>
        <v>00639323</v>
      </c>
      <c r="C4978" t="s">
        <v>6</v>
      </c>
    </row>
    <row r="4979" spans="1:3" ht="15">
      <c r="A4979">
        <v>4973</v>
      </c>
      <c r="B4979" t="str">
        <f>"00615035"</f>
        <v>00615035</v>
      </c>
      <c r="C4979" t="s">
        <v>6</v>
      </c>
    </row>
    <row r="4980" spans="1:3" ht="15">
      <c r="A4980">
        <v>4974</v>
      </c>
      <c r="B4980" t="str">
        <f>"00865288"</f>
        <v>00865288</v>
      </c>
      <c r="C4980" t="s">
        <v>6</v>
      </c>
    </row>
    <row r="4981" spans="1:3" ht="15">
      <c r="A4981">
        <v>4975</v>
      </c>
      <c r="B4981" t="str">
        <f>"00591193"</f>
        <v>00591193</v>
      </c>
      <c r="C4981" t="s">
        <v>6</v>
      </c>
    </row>
    <row r="4982" spans="1:3" ht="15">
      <c r="A4982">
        <v>4976</v>
      </c>
      <c r="B4982" t="str">
        <f>"00594633"</f>
        <v>00594633</v>
      </c>
      <c r="C4982" t="s">
        <v>6</v>
      </c>
    </row>
    <row r="4983" spans="1:3" ht="15">
      <c r="A4983">
        <v>4977</v>
      </c>
      <c r="B4983" t="str">
        <f>"201511019499"</f>
        <v>201511019499</v>
      </c>
      <c r="C4983" t="s">
        <v>15</v>
      </c>
    </row>
    <row r="4984" spans="1:3" ht="15">
      <c r="A4984">
        <v>4978</v>
      </c>
      <c r="B4984" t="str">
        <f>"00797875"</f>
        <v>00797875</v>
      </c>
      <c r="C4984" t="s">
        <v>11</v>
      </c>
    </row>
    <row r="4985" spans="1:3" ht="15">
      <c r="A4985">
        <v>4979</v>
      </c>
      <c r="B4985" t="str">
        <f>"00636901"</f>
        <v>00636901</v>
      </c>
      <c r="C4985" t="s">
        <v>18</v>
      </c>
    </row>
    <row r="4986" spans="1:3" ht="15">
      <c r="A4986">
        <v>4980</v>
      </c>
      <c r="B4986" t="str">
        <f>"00625368"</f>
        <v>00625368</v>
      </c>
      <c r="C4986" t="s">
        <v>6</v>
      </c>
    </row>
    <row r="4987" spans="1:3" ht="15">
      <c r="A4987">
        <v>4981</v>
      </c>
      <c r="B4987" t="str">
        <f>"00866013"</f>
        <v>00866013</v>
      </c>
      <c r="C4987" t="s">
        <v>6</v>
      </c>
    </row>
    <row r="4988" spans="1:3" ht="15">
      <c r="A4988">
        <v>4982</v>
      </c>
      <c r="B4988" t="str">
        <f>"00597871"</f>
        <v>00597871</v>
      </c>
      <c r="C4988" t="s">
        <v>6</v>
      </c>
    </row>
    <row r="4989" spans="1:3" ht="15">
      <c r="A4989">
        <v>4983</v>
      </c>
      <c r="B4989" t="str">
        <f>"00802942"</f>
        <v>00802942</v>
      </c>
      <c r="C4989" t="s">
        <v>6</v>
      </c>
    </row>
    <row r="4990" spans="1:3" ht="15">
      <c r="A4990">
        <v>4984</v>
      </c>
      <c r="B4990" t="str">
        <f>"00647573"</f>
        <v>00647573</v>
      </c>
      <c r="C4990" t="s">
        <v>7</v>
      </c>
    </row>
    <row r="4991" spans="1:3" ht="15">
      <c r="A4991">
        <v>4985</v>
      </c>
      <c r="B4991" t="str">
        <f>"00169987"</f>
        <v>00169987</v>
      </c>
      <c r="C4991" t="s">
        <v>6</v>
      </c>
    </row>
    <row r="4992" spans="1:3" ht="15">
      <c r="A4992">
        <v>4986</v>
      </c>
      <c r="B4992" t="str">
        <f>"00525614"</f>
        <v>00525614</v>
      </c>
      <c r="C4992" t="s">
        <v>6</v>
      </c>
    </row>
    <row r="4993" spans="1:3" ht="15">
      <c r="A4993">
        <v>4987</v>
      </c>
      <c r="B4993" t="str">
        <f>"00649439"</f>
        <v>00649439</v>
      </c>
      <c r="C4993" t="s">
        <v>6</v>
      </c>
    </row>
    <row r="4994" spans="1:3" ht="15">
      <c r="A4994">
        <v>4988</v>
      </c>
      <c r="B4994" t="str">
        <f>"00683669"</f>
        <v>00683669</v>
      </c>
      <c r="C4994" t="s">
        <v>12</v>
      </c>
    </row>
    <row r="4995" spans="1:3" ht="15">
      <c r="A4995">
        <v>4989</v>
      </c>
      <c r="B4995" t="str">
        <f>"00856038"</f>
        <v>00856038</v>
      </c>
      <c r="C4995" t="s">
        <v>6</v>
      </c>
    </row>
    <row r="4996" spans="1:3" ht="15">
      <c r="A4996">
        <v>4990</v>
      </c>
      <c r="B4996" t="str">
        <f>"00633350"</f>
        <v>00633350</v>
      </c>
      <c r="C4996" t="s">
        <v>6</v>
      </c>
    </row>
    <row r="4997" spans="1:3" ht="15">
      <c r="A4997">
        <v>4991</v>
      </c>
      <c r="B4997" t="str">
        <f>"00582872"</f>
        <v>00582872</v>
      </c>
      <c r="C4997" t="s">
        <v>6</v>
      </c>
    </row>
    <row r="4998" spans="1:3" ht="15">
      <c r="A4998">
        <v>4992</v>
      </c>
      <c r="B4998" t="str">
        <f>"00571143"</f>
        <v>00571143</v>
      </c>
      <c r="C4998" t="s">
        <v>6</v>
      </c>
    </row>
    <row r="4999" spans="1:3" ht="15">
      <c r="A4999">
        <v>4993</v>
      </c>
      <c r="B4999" t="str">
        <f>"00647405"</f>
        <v>00647405</v>
      </c>
      <c r="C4999" t="s">
        <v>6</v>
      </c>
    </row>
    <row r="5000" spans="1:3" ht="15">
      <c r="A5000">
        <v>4994</v>
      </c>
      <c r="B5000" t="str">
        <f>"00772949"</f>
        <v>00772949</v>
      </c>
      <c r="C5000" t="s">
        <v>9</v>
      </c>
    </row>
    <row r="5001" spans="1:3" ht="15">
      <c r="A5001">
        <v>4995</v>
      </c>
      <c r="B5001" t="str">
        <f>"00866274"</f>
        <v>00866274</v>
      </c>
      <c r="C5001" t="s">
        <v>6</v>
      </c>
    </row>
    <row r="5002" spans="1:3" ht="15">
      <c r="A5002">
        <v>4996</v>
      </c>
      <c r="B5002" t="str">
        <f>"00865867"</f>
        <v>00865867</v>
      </c>
      <c r="C5002" t="s">
        <v>9</v>
      </c>
    </row>
    <row r="5003" spans="1:3" ht="15">
      <c r="A5003">
        <v>4997</v>
      </c>
      <c r="B5003" t="str">
        <f>"00644684"</f>
        <v>00644684</v>
      </c>
      <c r="C5003" t="s">
        <v>6</v>
      </c>
    </row>
    <row r="5004" spans="1:3" ht="15">
      <c r="A5004">
        <v>4998</v>
      </c>
      <c r="B5004" t="str">
        <f>"00765209"</f>
        <v>00765209</v>
      </c>
      <c r="C5004" t="s">
        <v>10</v>
      </c>
    </row>
    <row r="5005" spans="1:3" ht="15">
      <c r="A5005">
        <v>4999</v>
      </c>
      <c r="B5005" t="str">
        <f>"00504261"</f>
        <v>00504261</v>
      </c>
      <c r="C5005" t="s">
        <v>6</v>
      </c>
    </row>
    <row r="5006" spans="1:3" ht="15">
      <c r="A5006">
        <v>5000</v>
      </c>
      <c r="B5006" t="str">
        <f>"00589132"</f>
        <v>00589132</v>
      </c>
      <c r="C5006" t="s">
        <v>6</v>
      </c>
    </row>
    <row r="5007" spans="1:3" ht="15">
      <c r="A5007">
        <v>5001</v>
      </c>
      <c r="B5007" t="str">
        <f>"00541265"</f>
        <v>00541265</v>
      </c>
      <c r="C5007" t="s">
        <v>6</v>
      </c>
    </row>
    <row r="5008" spans="1:3" ht="15">
      <c r="A5008">
        <v>5002</v>
      </c>
      <c r="B5008" t="str">
        <f>"00625228"</f>
        <v>00625228</v>
      </c>
      <c r="C5008" t="s">
        <v>6</v>
      </c>
    </row>
    <row r="5009" spans="1:3" ht="15">
      <c r="A5009">
        <v>5003</v>
      </c>
      <c r="B5009" t="str">
        <f>"00848786"</f>
        <v>00848786</v>
      </c>
      <c r="C5009" t="s">
        <v>6</v>
      </c>
    </row>
    <row r="5010" spans="1:3" ht="15">
      <c r="A5010">
        <v>5004</v>
      </c>
      <c r="B5010" t="str">
        <f>"00586724"</f>
        <v>00586724</v>
      </c>
      <c r="C5010" t="s">
        <v>6</v>
      </c>
    </row>
    <row r="5011" spans="1:3" ht="15">
      <c r="A5011">
        <v>5005</v>
      </c>
      <c r="B5011" t="str">
        <f>"00310897"</f>
        <v>00310897</v>
      </c>
      <c r="C5011" t="s">
        <v>6</v>
      </c>
    </row>
    <row r="5012" spans="1:3" ht="15">
      <c r="A5012">
        <v>5006</v>
      </c>
      <c r="B5012" t="str">
        <f>"00617047"</f>
        <v>00617047</v>
      </c>
      <c r="C5012" t="s">
        <v>10</v>
      </c>
    </row>
    <row r="5013" spans="1:3" ht="15">
      <c r="A5013">
        <v>5007</v>
      </c>
      <c r="B5013" t="str">
        <f>"201511000011"</f>
        <v>201511000011</v>
      </c>
      <c r="C5013" t="s">
        <v>6</v>
      </c>
    </row>
    <row r="5014" spans="1:3" ht="15">
      <c r="A5014">
        <v>5008</v>
      </c>
      <c r="B5014" t="str">
        <f>"00866903"</f>
        <v>00866903</v>
      </c>
      <c r="C5014" t="s">
        <v>6</v>
      </c>
    </row>
    <row r="5015" spans="1:3" ht="15">
      <c r="A5015">
        <v>5009</v>
      </c>
      <c r="B5015" t="str">
        <f>"00125311"</f>
        <v>00125311</v>
      </c>
      <c r="C5015" t="s">
        <v>6</v>
      </c>
    </row>
    <row r="5016" spans="1:3" ht="15">
      <c r="A5016">
        <v>5010</v>
      </c>
      <c r="B5016" t="str">
        <f>"00589092"</f>
        <v>00589092</v>
      </c>
      <c r="C5016" t="s">
        <v>9</v>
      </c>
    </row>
    <row r="5017" spans="1:3" ht="15">
      <c r="A5017">
        <v>5011</v>
      </c>
      <c r="B5017" t="str">
        <f>"00717204"</f>
        <v>00717204</v>
      </c>
      <c r="C5017" t="s">
        <v>6</v>
      </c>
    </row>
    <row r="5018" spans="1:3" ht="15">
      <c r="A5018">
        <v>5012</v>
      </c>
      <c r="B5018" t="str">
        <f>"00434415"</f>
        <v>00434415</v>
      </c>
      <c r="C5018" t="s">
        <v>9</v>
      </c>
    </row>
    <row r="5019" spans="1:3" ht="15">
      <c r="A5019">
        <v>5013</v>
      </c>
      <c r="B5019" t="str">
        <f>"00597637"</f>
        <v>00597637</v>
      </c>
      <c r="C5019" t="s">
        <v>6</v>
      </c>
    </row>
    <row r="5020" spans="1:3" ht="15">
      <c r="A5020">
        <v>5014</v>
      </c>
      <c r="B5020" t="str">
        <f>"00618858"</f>
        <v>00618858</v>
      </c>
      <c r="C5020" t="s">
        <v>6</v>
      </c>
    </row>
    <row r="5021" spans="1:3" ht="15">
      <c r="A5021">
        <v>5015</v>
      </c>
      <c r="B5021" t="str">
        <f>"00628488"</f>
        <v>00628488</v>
      </c>
      <c r="C5021" t="s">
        <v>6</v>
      </c>
    </row>
    <row r="5022" spans="1:3" ht="15">
      <c r="A5022">
        <v>5016</v>
      </c>
      <c r="B5022" t="str">
        <f>"00529865"</f>
        <v>00529865</v>
      </c>
      <c r="C5022" t="s">
        <v>6</v>
      </c>
    </row>
    <row r="5023" spans="1:3" ht="15">
      <c r="A5023">
        <v>5017</v>
      </c>
      <c r="B5023" t="str">
        <f>"00442453"</f>
        <v>00442453</v>
      </c>
      <c r="C5023" t="s">
        <v>6</v>
      </c>
    </row>
    <row r="5024" spans="1:3" ht="15">
      <c r="A5024">
        <v>5018</v>
      </c>
      <c r="B5024" t="str">
        <f>"00627266"</f>
        <v>00627266</v>
      </c>
      <c r="C5024" t="s">
        <v>6</v>
      </c>
    </row>
    <row r="5025" spans="1:3" ht="15">
      <c r="A5025">
        <v>5019</v>
      </c>
      <c r="B5025" t="str">
        <f>"00810397"</f>
        <v>00810397</v>
      </c>
      <c r="C5025" t="s">
        <v>6</v>
      </c>
    </row>
    <row r="5026" spans="1:3" ht="15">
      <c r="A5026">
        <v>5020</v>
      </c>
      <c r="B5026" t="str">
        <f>"00629755"</f>
        <v>00629755</v>
      </c>
      <c r="C5026" t="s">
        <v>6</v>
      </c>
    </row>
    <row r="5027" spans="1:3" ht="15">
      <c r="A5027">
        <v>5021</v>
      </c>
      <c r="B5027" t="str">
        <f>"00187783"</f>
        <v>00187783</v>
      </c>
      <c r="C5027" t="s">
        <v>7</v>
      </c>
    </row>
    <row r="5028" spans="1:3" ht="15">
      <c r="A5028">
        <v>5022</v>
      </c>
      <c r="B5028" t="str">
        <f>"00865711"</f>
        <v>00865711</v>
      </c>
      <c r="C5028" t="s">
        <v>9</v>
      </c>
    </row>
    <row r="5029" spans="1:3" ht="15">
      <c r="A5029">
        <v>5023</v>
      </c>
      <c r="B5029" t="str">
        <f>"00866901"</f>
        <v>00866901</v>
      </c>
      <c r="C5029" t="s">
        <v>9</v>
      </c>
    </row>
    <row r="5030" spans="1:3" ht="15">
      <c r="A5030">
        <v>5024</v>
      </c>
      <c r="B5030" t="str">
        <f>"00563112"</f>
        <v>00563112</v>
      </c>
      <c r="C5030" t="s">
        <v>6</v>
      </c>
    </row>
    <row r="5031" spans="1:3" ht="15">
      <c r="A5031">
        <v>5025</v>
      </c>
      <c r="B5031" t="str">
        <f>"00105230"</f>
        <v>00105230</v>
      </c>
      <c r="C5031" t="s">
        <v>6</v>
      </c>
    </row>
    <row r="5032" spans="1:3" ht="15">
      <c r="A5032">
        <v>5026</v>
      </c>
      <c r="B5032" t="str">
        <f>"00866946"</f>
        <v>00866946</v>
      </c>
      <c r="C5032" t="s">
        <v>9</v>
      </c>
    </row>
    <row r="5033" spans="1:3" ht="15">
      <c r="A5033">
        <v>5027</v>
      </c>
      <c r="B5033" t="str">
        <f>"00571469"</f>
        <v>00571469</v>
      </c>
      <c r="C5033" t="s">
        <v>6</v>
      </c>
    </row>
    <row r="5034" spans="1:3" ht="15">
      <c r="A5034">
        <v>5028</v>
      </c>
      <c r="B5034" t="str">
        <f>"00484089"</f>
        <v>00484089</v>
      </c>
      <c r="C5034" t="s">
        <v>6</v>
      </c>
    </row>
    <row r="5035" spans="1:3" ht="15">
      <c r="A5035">
        <v>5029</v>
      </c>
      <c r="B5035" t="str">
        <f>"00589948"</f>
        <v>00589948</v>
      </c>
      <c r="C5035" t="s">
        <v>6</v>
      </c>
    </row>
    <row r="5036" spans="1:3" ht="15">
      <c r="A5036">
        <v>5030</v>
      </c>
      <c r="B5036" t="str">
        <f>"00612871"</f>
        <v>00612871</v>
      </c>
      <c r="C5036" t="s">
        <v>10</v>
      </c>
    </row>
    <row r="5037" spans="1:3" ht="15">
      <c r="A5037">
        <v>5031</v>
      </c>
      <c r="B5037" t="str">
        <f>"00865728"</f>
        <v>00865728</v>
      </c>
      <c r="C5037" t="s">
        <v>9</v>
      </c>
    </row>
    <row r="5038" spans="1:3" ht="15">
      <c r="A5038">
        <v>5032</v>
      </c>
      <c r="B5038" t="str">
        <f>"201511039043"</f>
        <v>201511039043</v>
      </c>
      <c r="C5038" t="s">
        <v>6</v>
      </c>
    </row>
    <row r="5039" spans="1:3" ht="15">
      <c r="A5039">
        <v>5033</v>
      </c>
      <c r="B5039" t="str">
        <f>"00610807"</f>
        <v>00610807</v>
      </c>
      <c r="C5039" t="s">
        <v>6</v>
      </c>
    </row>
    <row r="5040" spans="1:3" ht="15">
      <c r="A5040">
        <v>5034</v>
      </c>
      <c r="B5040" t="str">
        <f>"00860034"</f>
        <v>00860034</v>
      </c>
      <c r="C5040" t="s">
        <v>9</v>
      </c>
    </row>
    <row r="5041" spans="1:3" ht="15">
      <c r="A5041">
        <v>5035</v>
      </c>
      <c r="B5041" t="str">
        <f>"00627735"</f>
        <v>00627735</v>
      </c>
      <c r="C5041" t="s">
        <v>6</v>
      </c>
    </row>
    <row r="5042" spans="1:3" ht="15">
      <c r="A5042">
        <v>5036</v>
      </c>
      <c r="B5042" t="str">
        <f>"201406003025"</f>
        <v>201406003025</v>
      </c>
      <c r="C5042" t="s">
        <v>6</v>
      </c>
    </row>
    <row r="5043" spans="1:3" ht="15">
      <c r="A5043">
        <v>5037</v>
      </c>
      <c r="B5043" t="str">
        <f>"00117678"</f>
        <v>00117678</v>
      </c>
      <c r="C5043" t="s">
        <v>6</v>
      </c>
    </row>
    <row r="5044" spans="1:3" ht="15">
      <c r="A5044">
        <v>5038</v>
      </c>
      <c r="B5044" t="str">
        <f>"00865853"</f>
        <v>00865853</v>
      </c>
      <c r="C5044" t="s">
        <v>15</v>
      </c>
    </row>
    <row r="5045" spans="1:3" ht="15">
      <c r="A5045">
        <v>5039</v>
      </c>
      <c r="B5045" t="str">
        <f>"00629591"</f>
        <v>00629591</v>
      </c>
      <c r="C5045" t="s">
        <v>6</v>
      </c>
    </row>
    <row r="5046" spans="1:3" ht="15">
      <c r="A5046">
        <v>5040</v>
      </c>
      <c r="B5046" t="str">
        <f>"00586990"</f>
        <v>00586990</v>
      </c>
      <c r="C5046" t="s">
        <v>9</v>
      </c>
    </row>
    <row r="5047" spans="1:3" ht="15">
      <c r="A5047">
        <v>5041</v>
      </c>
      <c r="B5047" t="str">
        <f>"00610260"</f>
        <v>00610260</v>
      </c>
      <c r="C5047" t="s">
        <v>6</v>
      </c>
    </row>
    <row r="5048" spans="1:3" ht="15">
      <c r="A5048">
        <v>5042</v>
      </c>
      <c r="B5048" t="str">
        <f>"00563393"</f>
        <v>00563393</v>
      </c>
      <c r="C5048" t="s">
        <v>6</v>
      </c>
    </row>
    <row r="5049" spans="1:3" ht="15">
      <c r="A5049">
        <v>5043</v>
      </c>
      <c r="B5049" t="str">
        <f>"00438873"</f>
        <v>00438873</v>
      </c>
      <c r="C5049" t="s">
        <v>6</v>
      </c>
    </row>
    <row r="5050" spans="1:3" ht="15">
      <c r="A5050">
        <v>5044</v>
      </c>
      <c r="B5050" t="str">
        <f>"00527078"</f>
        <v>00527078</v>
      </c>
      <c r="C5050" t="s">
        <v>6</v>
      </c>
    </row>
    <row r="5051" spans="1:3" ht="15">
      <c r="A5051">
        <v>5045</v>
      </c>
      <c r="B5051" t="str">
        <f>"00525459"</f>
        <v>00525459</v>
      </c>
      <c r="C5051" t="s">
        <v>6</v>
      </c>
    </row>
    <row r="5052" spans="1:3" ht="15">
      <c r="A5052">
        <v>5046</v>
      </c>
      <c r="B5052" t="str">
        <f>"00624648"</f>
        <v>00624648</v>
      </c>
      <c r="C5052" t="s">
        <v>6</v>
      </c>
    </row>
    <row r="5053" spans="1:3" ht="15">
      <c r="A5053">
        <v>5047</v>
      </c>
      <c r="B5053" t="str">
        <f>"00793117"</f>
        <v>00793117</v>
      </c>
      <c r="C5053" t="s">
        <v>6</v>
      </c>
    </row>
    <row r="5054" spans="1:3" ht="15">
      <c r="A5054">
        <v>5048</v>
      </c>
      <c r="B5054" t="str">
        <f>"00797451"</f>
        <v>00797451</v>
      </c>
      <c r="C5054" t="s">
        <v>6</v>
      </c>
    </row>
    <row r="5055" spans="1:3" ht="15">
      <c r="A5055">
        <v>5049</v>
      </c>
      <c r="B5055" t="str">
        <f>"00285426"</f>
        <v>00285426</v>
      </c>
      <c r="C5055" t="s">
        <v>6</v>
      </c>
    </row>
    <row r="5056" spans="1:3" ht="15">
      <c r="A5056">
        <v>5050</v>
      </c>
      <c r="B5056" t="str">
        <f>"00857594"</f>
        <v>00857594</v>
      </c>
      <c r="C5056" t="s">
        <v>6</v>
      </c>
    </row>
    <row r="5057" spans="1:3" ht="15">
      <c r="A5057">
        <v>5051</v>
      </c>
      <c r="B5057" t="str">
        <f>"00569844"</f>
        <v>00569844</v>
      </c>
      <c r="C5057" t="s">
        <v>6</v>
      </c>
    </row>
    <row r="5058" spans="1:3" ht="15">
      <c r="A5058">
        <v>5052</v>
      </c>
      <c r="B5058" t="str">
        <f>"00571252"</f>
        <v>00571252</v>
      </c>
      <c r="C5058" t="s">
        <v>6</v>
      </c>
    </row>
    <row r="5059" spans="1:3" ht="15">
      <c r="A5059">
        <v>5053</v>
      </c>
      <c r="B5059" t="str">
        <f>"00620916"</f>
        <v>00620916</v>
      </c>
      <c r="C5059" t="s">
        <v>6</v>
      </c>
    </row>
    <row r="5060" spans="1:3" ht="15">
      <c r="A5060">
        <v>5054</v>
      </c>
      <c r="B5060" t="str">
        <f>"00866078"</f>
        <v>00866078</v>
      </c>
      <c r="C5060" t="s">
        <v>6</v>
      </c>
    </row>
    <row r="5061" spans="1:3" ht="15">
      <c r="A5061">
        <v>5055</v>
      </c>
      <c r="B5061" t="str">
        <f>"00086412"</f>
        <v>00086412</v>
      </c>
      <c r="C5061" t="s">
        <v>6</v>
      </c>
    </row>
    <row r="5062" spans="1:3" ht="15">
      <c r="A5062">
        <v>5056</v>
      </c>
      <c r="B5062" t="str">
        <f>"00865895"</f>
        <v>00865895</v>
      </c>
      <c r="C5062" t="s">
        <v>6</v>
      </c>
    </row>
    <row r="5063" spans="1:3" ht="15">
      <c r="A5063">
        <v>5057</v>
      </c>
      <c r="B5063" t="str">
        <f>"00864758"</f>
        <v>00864758</v>
      </c>
      <c r="C5063" t="s">
        <v>6</v>
      </c>
    </row>
    <row r="5064" spans="1:3" ht="15">
      <c r="A5064">
        <v>5058</v>
      </c>
      <c r="B5064" t="str">
        <f>"00866657"</f>
        <v>00866657</v>
      </c>
      <c r="C5064" t="s">
        <v>6</v>
      </c>
    </row>
    <row r="5065" spans="1:3" ht="15">
      <c r="A5065">
        <v>5059</v>
      </c>
      <c r="B5065" t="str">
        <f>"00834501"</f>
        <v>00834501</v>
      </c>
      <c r="C5065" t="s">
        <v>6</v>
      </c>
    </row>
    <row r="5066" spans="1:3" ht="15">
      <c r="A5066">
        <v>5060</v>
      </c>
      <c r="B5066" t="str">
        <f>"00333986"</f>
        <v>00333986</v>
      </c>
      <c r="C5066" t="s">
        <v>10</v>
      </c>
    </row>
    <row r="5067" spans="1:3" ht="15">
      <c r="A5067">
        <v>5061</v>
      </c>
      <c r="B5067" t="str">
        <f>"00648256"</f>
        <v>00648256</v>
      </c>
      <c r="C5067" t="s">
        <v>6</v>
      </c>
    </row>
    <row r="5068" spans="1:3" ht="15">
      <c r="A5068">
        <v>5062</v>
      </c>
      <c r="B5068" t="str">
        <f>"00480556"</f>
        <v>00480556</v>
      </c>
      <c r="C5068" t="s">
        <v>9</v>
      </c>
    </row>
    <row r="5069" spans="1:3" ht="15">
      <c r="A5069">
        <v>5063</v>
      </c>
      <c r="B5069" t="str">
        <f>"00565486"</f>
        <v>00565486</v>
      </c>
      <c r="C5069" t="s">
        <v>6</v>
      </c>
    </row>
    <row r="5070" spans="1:3" ht="15">
      <c r="A5070">
        <v>5064</v>
      </c>
      <c r="B5070" t="str">
        <f>"00826102"</f>
        <v>00826102</v>
      </c>
      <c r="C5070" t="s">
        <v>6</v>
      </c>
    </row>
    <row r="5071" spans="1:3" ht="15">
      <c r="A5071">
        <v>5065</v>
      </c>
      <c r="B5071" t="str">
        <f>"00824183"</f>
        <v>00824183</v>
      </c>
      <c r="C5071" t="s">
        <v>6</v>
      </c>
    </row>
    <row r="5072" spans="1:3" ht="15">
      <c r="A5072">
        <v>5066</v>
      </c>
      <c r="B5072" t="str">
        <f>"00432272"</f>
        <v>00432272</v>
      </c>
      <c r="C5072" t="s">
        <v>6</v>
      </c>
    </row>
    <row r="5073" spans="1:3" ht="15">
      <c r="A5073">
        <v>5067</v>
      </c>
      <c r="B5073" t="str">
        <f>"00129266"</f>
        <v>00129266</v>
      </c>
      <c r="C5073" t="s">
        <v>9</v>
      </c>
    </row>
    <row r="5074" spans="1:3" ht="15">
      <c r="A5074">
        <v>5068</v>
      </c>
      <c r="B5074" t="str">
        <f>"00866603"</f>
        <v>00866603</v>
      </c>
      <c r="C5074" t="s">
        <v>10</v>
      </c>
    </row>
    <row r="5075" spans="1:3" ht="15">
      <c r="A5075">
        <v>5069</v>
      </c>
      <c r="B5075" t="str">
        <f>"201511036521"</f>
        <v>201511036521</v>
      </c>
      <c r="C5075" t="s">
        <v>6</v>
      </c>
    </row>
    <row r="5076" spans="1:3" ht="15">
      <c r="A5076">
        <v>5070</v>
      </c>
      <c r="B5076" t="str">
        <f>"00864855"</f>
        <v>00864855</v>
      </c>
      <c r="C5076" t="s">
        <v>11</v>
      </c>
    </row>
    <row r="5077" spans="1:3" ht="15">
      <c r="A5077">
        <v>5071</v>
      </c>
      <c r="B5077" t="str">
        <f>"00865525"</f>
        <v>00865525</v>
      </c>
      <c r="C5077" t="s">
        <v>9</v>
      </c>
    </row>
    <row r="5078" spans="1:3" ht="15">
      <c r="A5078">
        <v>5072</v>
      </c>
      <c r="B5078" t="str">
        <f>"00646171"</f>
        <v>00646171</v>
      </c>
      <c r="C5078" t="s">
        <v>6</v>
      </c>
    </row>
    <row r="5079" spans="1:3" ht="15">
      <c r="A5079">
        <v>5073</v>
      </c>
      <c r="B5079" t="str">
        <f>"00866237"</f>
        <v>00866237</v>
      </c>
      <c r="C5079" t="s">
        <v>7</v>
      </c>
    </row>
    <row r="5080" spans="1:3" ht="15">
      <c r="A5080">
        <v>5074</v>
      </c>
      <c r="B5080" t="str">
        <f>"00109982"</f>
        <v>00109982</v>
      </c>
      <c r="C5080" t="s">
        <v>6</v>
      </c>
    </row>
    <row r="5081" spans="1:3" ht="15">
      <c r="A5081">
        <v>5075</v>
      </c>
      <c r="B5081" t="str">
        <f>"00105505"</f>
        <v>00105505</v>
      </c>
      <c r="C5081" t="s">
        <v>6</v>
      </c>
    </row>
    <row r="5082" spans="1:3" ht="15">
      <c r="A5082">
        <v>5076</v>
      </c>
      <c r="B5082" t="str">
        <f>"00866203"</f>
        <v>00866203</v>
      </c>
      <c r="C5082" t="s">
        <v>6</v>
      </c>
    </row>
    <row r="5083" spans="1:3" ht="15">
      <c r="A5083">
        <v>5077</v>
      </c>
      <c r="B5083" t="str">
        <f>"00588446"</f>
        <v>00588446</v>
      </c>
      <c r="C5083" t="s">
        <v>6</v>
      </c>
    </row>
    <row r="5084" spans="1:3" ht="15">
      <c r="A5084">
        <v>5078</v>
      </c>
      <c r="B5084" t="str">
        <f>"00615275"</f>
        <v>00615275</v>
      </c>
      <c r="C5084" t="s">
        <v>6</v>
      </c>
    </row>
    <row r="5085" spans="1:3" ht="15">
      <c r="A5085">
        <v>5079</v>
      </c>
      <c r="B5085" t="str">
        <f>"00423691"</f>
        <v>00423691</v>
      </c>
      <c r="C5085" t="s">
        <v>6</v>
      </c>
    </row>
    <row r="5086" spans="1:3" ht="15">
      <c r="A5086">
        <v>5080</v>
      </c>
      <c r="B5086" t="str">
        <f>"00866204"</f>
        <v>00866204</v>
      </c>
      <c r="C5086" t="s">
        <v>6</v>
      </c>
    </row>
    <row r="5087" spans="1:3" ht="15">
      <c r="A5087">
        <v>5081</v>
      </c>
      <c r="B5087" t="str">
        <f>"00802973"</f>
        <v>00802973</v>
      </c>
      <c r="C5087" t="s">
        <v>6</v>
      </c>
    </row>
    <row r="5088" spans="1:3" ht="15">
      <c r="A5088">
        <v>5082</v>
      </c>
      <c r="B5088" t="str">
        <f>"00121317"</f>
        <v>00121317</v>
      </c>
      <c r="C5088" t="s">
        <v>6</v>
      </c>
    </row>
    <row r="5089" spans="1:3" ht="15">
      <c r="A5089">
        <v>5083</v>
      </c>
      <c r="B5089" t="str">
        <f>"00512669"</f>
        <v>00512669</v>
      </c>
      <c r="C5089" t="s">
        <v>6</v>
      </c>
    </row>
    <row r="5090" spans="1:3" ht="15">
      <c r="A5090">
        <v>5084</v>
      </c>
      <c r="B5090" t="str">
        <f>"00787363"</f>
        <v>00787363</v>
      </c>
      <c r="C5090" t="s">
        <v>14</v>
      </c>
    </row>
    <row r="5091" spans="1:3" ht="15">
      <c r="A5091">
        <v>5085</v>
      </c>
      <c r="B5091" t="str">
        <f>"00351888"</f>
        <v>00351888</v>
      </c>
      <c r="C5091" t="s">
        <v>6</v>
      </c>
    </row>
    <row r="5092" spans="1:3" ht="15">
      <c r="A5092">
        <v>5086</v>
      </c>
      <c r="B5092" t="str">
        <f>"201511005510"</f>
        <v>201511005510</v>
      </c>
      <c r="C5092" t="s">
        <v>6</v>
      </c>
    </row>
    <row r="5093" spans="1:3" ht="15">
      <c r="A5093">
        <v>5087</v>
      </c>
      <c r="B5093" t="str">
        <f>"201511017297"</f>
        <v>201511017297</v>
      </c>
      <c r="C5093" t="s">
        <v>14</v>
      </c>
    </row>
    <row r="5094" spans="1:3" ht="15">
      <c r="A5094">
        <v>5088</v>
      </c>
      <c r="B5094" t="str">
        <f>"00609429"</f>
        <v>00609429</v>
      </c>
      <c r="C5094" t="s">
        <v>6</v>
      </c>
    </row>
    <row r="5095" spans="1:3" ht="15">
      <c r="A5095">
        <v>5089</v>
      </c>
      <c r="B5095" t="str">
        <f>"00860436"</f>
        <v>00860436</v>
      </c>
      <c r="C5095" t="s">
        <v>6</v>
      </c>
    </row>
    <row r="5096" spans="1:3" ht="15">
      <c r="A5096">
        <v>5090</v>
      </c>
      <c r="B5096" t="str">
        <f>"00175053"</f>
        <v>00175053</v>
      </c>
      <c r="C5096" t="s">
        <v>6</v>
      </c>
    </row>
    <row r="5097" spans="1:3" ht="15">
      <c r="A5097">
        <v>5091</v>
      </c>
      <c r="B5097" t="str">
        <f>"00866364"</f>
        <v>00866364</v>
      </c>
      <c r="C5097" t="s">
        <v>6</v>
      </c>
    </row>
    <row r="5098" spans="1:3" ht="15">
      <c r="A5098">
        <v>5092</v>
      </c>
      <c r="B5098" t="str">
        <f>"00554470"</f>
        <v>00554470</v>
      </c>
      <c r="C5098" t="s">
        <v>6</v>
      </c>
    </row>
    <row r="5099" spans="1:3" ht="15">
      <c r="A5099">
        <v>5093</v>
      </c>
      <c r="B5099" t="str">
        <f>"00748595"</f>
        <v>00748595</v>
      </c>
      <c r="C5099" t="s">
        <v>9</v>
      </c>
    </row>
    <row r="5100" spans="1:3" ht="15">
      <c r="A5100">
        <v>5094</v>
      </c>
      <c r="B5100" t="str">
        <f>"00642305"</f>
        <v>00642305</v>
      </c>
      <c r="C5100" t="s">
        <v>6</v>
      </c>
    </row>
    <row r="5101" spans="1:3" ht="15">
      <c r="A5101">
        <v>5095</v>
      </c>
      <c r="B5101" t="str">
        <f>"00866356"</f>
        <v>00866356</v>
      </c>
      <c r="C5101" t="s">
        <v>10</v>
      </c>
    </row>
    <row r="5102" spans="1:3" ht="15">
      <c r="A5102">
        <v>5096</v>
      </c>
      <c r="B5102" t="str">
        <f>"00189313"</f>
        <v>00189313</v>
      </c>
      <c r="C5102" t="s">
        <v>6</v>
      </c>
    </row>
    <row r="5103" spans="1:3" ht="15">
      <c r="A5103">
        <v>5097</v>
      </c>
      <c r="B5103" t="str">
        <f>"00866620"</f>
        <v>00866620</v>
      </c>
      <c r="C5103" t="s">
        <v>12</v>
      </c>
    </row>
    <row r="5104" spans="1:3" ht="15">
      <c r="A5104">
        <v>5098</v>
      </c>
      <c r="B5104" t="str">
        <f>"00829585"</f>
        <v>00829585</v>
      </c>
      <c r="C5104" t="s">
        <v>11</v>
      </c>
    </row>
    <row r="5105" spans="1:3" ht="15">
      <c r="A5105">
        <v>5099</v>
      </c>
      <c r="B5105" t="str">
        <f>"00592060"</f>
        <v>00592060</v>
      </c>
      <c r="C5105" t="s">
        <v>6</v>
      </c>
    </row>
    <row r="5106" spans="1:3" ht="15">
      <c r="A5106">
        <v>5100</v>
      </c>
      <c r="B5106" t="str">
        <f>"00456948"</f>
        <v>00456948</v>
      </c>
      <c r="C5106" t="s">
        <v>6</v>
      </c>
    </row>
    <row r="5107" spans="1:3" ht="15">
      <c r="A5107">
        <v>5101</v>
      </c>
      <c r="B5107" t="str">
        <f>"00649486"</f>
        <v>00649486</v>
      </c>
      <c r="C5107" t="s">
        <v>6</v>
      </c>
    </row>
    <row r="5108" spans="1:3" ht="15">
      <c r="A5108">
        <v>5102</v>
      </c>
      <c r="B5108" t="str">
        <f>"00161863"</f>
        <v>00161863</v>
      </c>
      <c r="C5108" t="s">
        <v>6</v>
      </c>
    </row>
    <row r="5109" spans="1:3" ht="15">
      <c r="A5109">
        <v>5103</v>
      </c>
      <c r="B5109" t="str">
        <f>"00191289"</f>
        <v>00191289</v>
      </c>
      <c r="C5109" t="s">
        <v>10</v>
      </c>
    </row>
    <row r="5110" spans="1:3" ht="15">
      <c r="A5110">
        <v>5104</v>
      </c>
      <c r="B5110" t="str">
        <f>"201511041316"</f>
        <v>201511041316</v>
      </c>
      <c r="C5110" t="s">
        <v>6</v>
      </c>
    </row>
    <row r="5111" spans="1:3" ht="15">
      <c r="A5111">
        <v>5105</v>
      </c>
      <c r="B5111" t="str">
        <f>"00861572"</f>
        <v>00861572</v>
      </c>
      <c r="C5111" t="s">
        <v>6</v>
      </c>
    </row>
    <row r="5112" spans="1:3" ht="15">
      <c r="A5112">
        <v>5106</v>
      </c>
      <c r="B5112" t="str">
        <f>"00828646"</f>
        <v>00828646</v>
      </c>
      <c r="C5112" t="s">
        <v>9</v>
      </c>
    </row>
    <row r="5113" spans="1:3" ht="15">
      <c r="A5113">
        <v>5107</v>
      </c>
      <c r="B5113" t="str">
        <f>"00530924"</f>
        <v>00530924</v>
      </c>
      <c r="C5113" t="s">
        <v>6</v>
      </c>
    </row>
    <row r="5114" spans="1:3" ht="15">
      <c r="A5114">
        <v>5108</v>
      </c>
      <c r="B5114" t="str">
        <f>"00268704"</f>
        <v>00268704</v>
      </c>
      <c r="C5114" t="s">
        <v>6</v>
      </c>
    </row>
    <row r="5115" spans="1:3" ht="15">
      <c r="A5115">
        <v>5109</v>
      </c>
      <c r="B5115" t="str">
        <f>"201402011738"</f>
        <v>201402011738</v>
      </c>
      <c r="C5115" t="s">
        <v>6</v>
      </c>
    </row>
    <row r="5116" spans="1:3" ht="15">
      <c r="A5116">
        <v>5110</v>
      </c>
      <c r="B5116" t="str">
        <f>"00292441"</f>
        <v>00292441</v>
      </c>
      <c r="C5116" t="s">
        <v>6</v>
      </c>
    </row>
    <row r="5117" spans="1:3" ht="15">
      <c r="A5117">
        <v>5111</v>
      </c>
      <c r="B5117" t="str">
        <f>"00593916"</f>
        <v>00593916</v>
      </c>
      <c r="C5117" t="s">
        <v>10</v>
      </c>
    </row>
    <row r="5118" spans="1:3" ht="15">
      <c r="A5118">
        <v>5112</v>
      </c>
      <c r="B5118" t="str">
        <f>"00618164"</f>
        <v>00618164</v>
      </c>
      <c r="C5118" t="s">
        <v>10</v>
      </c>
    </row>
    <row r="5119" spans="1:3" ht="15">
      <c r="A5119">
        <v>5113</v>
      </c>
      <c r="B5119" t="str">
        <f>"00634284"</f>
        <v>00634284</v>
      </c>
      <c r="C5119" t="s">
        <v>6</v>
      </c>
    </row>
    <row r="5120" spans="1:3" ht="15">
      <c r="A5120">
        <v>5114</v>
      </c>
      <c r="B5120" t="str">
        <f>"201406013419"</f>
        <v>201406013419</v>
      </c>
      <c r="C5120" t="s">
        <v>6</v>
      </c>
    </row>
    <row r="5121" spans="1:3" ht="15">
      <c r="A5121">
        <v>5115</v>
      </c>
      <c r="B5121" t="str">
        <f>"201412004155"</f>
        <v>201412004155</v>
      </c>
      <c r="C5121" t="s">
        <v>16</v>
      </c>
    </row>
    <row r="5122" spans="1:3" ht="15">
      <c r="A5122">
        <v>5116</v>
      </c>
      <c r="B5122" t="str">
        <f>"201412003741"</f>
        <v>201412003741</v>
      </c>
      <c r="C5122" t="s">
        <v>14</v>
      </c>
    </row>
    <row r="5123" spans="1:3" ht="15">
      <c r="A5123">
        <v>5117</v>
      </c>
      <c r="B5123" t="str">
        <f>"00865839"</f>
        <v>00865839</v>
      </c>
      <c r="C5123" t="s">
        <v>6</v>
      </c>
    </row>
    <row r="5124" spans="1:3" ht="15">
      <c r="A5124">
        <v>5118</v>
      </c>
      <c r="B5124" t="str">
        <f>"00866513"</f>
        <v>00866513</v>
      </c>
      <c r="C5124" t="s">
        <v>6</v>
      </c>
    </row>
    <row r="5125" spans="1:3" ht="15">
      <c r="A5125">
        <v>5119</v>
      </c>
      <c r="B5125" t="str">
        <f>"00568343"</f>
        <v>00568343</v>
      </c>
      <c r="C5125" t="s">
        <v>6</v>
      </c>
    </row>
    <row r="5126" spans="1:3" ht="15">
      <c r="A5126">
        <v>5120</v>
      </c>
      <c r="B5126" t="str">
        <f>"00526933"</f>
        <v>00526933</v>
      </c>
      <c r="C5126" t="s">
        <v>6</v>
      </c>
    </row>
    <row r="5127" spans="1:3" ht="15">
      <c r="A5127">
        <v>5121</v>
      </c>
      <c r="B5127" t="str">
        <f>"00630645"</f>
        <v>00630645</v>
      </c>
      <c r="C5127" t="s">
        <v>6</v>
      </c>
    </row>
    <row r="5128" spans="1:3" ht="15">
      <c r="A5128">
        <v>5122</v>
      </c>
      <c r="B5128" t="str">
        <f>"00866218"</f>
        <v>00866218</v>
      </c>
      <c r="C5128" t="s">
        <v>6</v>
      </c>
    </row>
    <row r="5129" spans="1:3" ht="15">
      <c r="A5129">
        <v>5123</v>
      </c>
      <c r="B5129" t="str">
        <f>"00866022"</f>
        <v>00866022</v>
      </c>
      <c r="C5129" t="s">
        <v>6</v>
      </c>
    </row>
    <row r="5130" spans="1:3" ht="15">
      <c r="A5130">
        <v>5124</v>
      </c>
      <c r="B5130" t="str">
        <f>"00586202"</f>
        <v>00586202</v>
      </c>
      <c r="C5130" t="s">
        <v>10</v>
      </c>
    </row>
    <row r="5131" spans="1:3" ht="15">
      <c r="A5131">
        <v>5125</v>
      </c>
      <c r="B5131" t="str">
        <f>"00624144"</f>
        <v>00624144</v>
      </c>
      <c r="C5131" t="s">
        <v>6</v>
      </c>
    </row>
    <row r="5132" spans="1:3" ht="15">
      <c r="A5132">
        <v>5126</v>
      </c>
      <c r="B5132" t="str">
        <f>"00370127"</f>
        <v>00370127</v>
      </c>
      <c r="C5132" t="s">
        <v>7</v>
      </c>
    </row>
    <row r="5133" spans="1:3" ht="15">
      <c r="A5133">
        <v>5127</v>
      </c>
      <c r="B5133" t="str">
        <f>"00331915"</f>
        <v>00331915</v>
      </c>
      <c r="C5133" t="s">
        <v>6</v>
      </c>
    </row>
    <row r="5134" spans="1:3" ht="15">
      <c r="A5134">
        <v>5128</v>
      </c>
      <c r="B5134" t="str">
        <f>"201406015247"</f>
        <v>201406015247</v>
      </c>
      <c r="C5134" t="s">
        <v>10</v>
      </c>
    </row>
    <row r="5135" spans="1:3" ht="15">
      <c r="A5135">
        <v>5129</v>
      </c>
      <c r="B5135" t="str">
        <f>"00608627"</f>
        <v>00608627</v>
      </c>
      <c r="C5135" t="s">
        <v>6</v>
      </c>
    </row>
    <row r="5136" spans="1:3" ht="15">
      <c r="A5136">
        <v>5130</v>
      </c>
      <c r="B5136" t="str">
        <f>"00604903"</f>
        <v>00604903</v>
      </c>
      <c r="C5136" t="s">
        <v>6</v>
      </c>
    </row>
    <row r="5137" spans="1:3" ht="15">
      <c r="A5137">
        <v>5131</v>
      </c>
      <c r="B5137" t="str">
        <f>"00641519"</f>
        <v>00641519</v>
      </c>
      <c r="C5137" t="s">
        <v>6</v>
      </c>
    </row>
    <row r="5138" spans="1:3" ht="15">
      <c r="A5138">
        <v>5132</v>
      </c>
      <c r="B5138" t="str">
        <f>"00576179"</f>
        <v>00576179</v>
      </c>
      <c r="C5138" t="s">
        <v>6</v>
      </c>
    </row>
    <row r="5139" spans="1:3" ht="15">
      <c r="A5139">
        <v>5133</v>
      </c>
      <c r="B5139" t="str">
        <f>"00553436"</f>
        <v>00553436</v>
      </c>
      <c r="C5139" t="s">
        <v>6</v>
      </c>
    </row>
    <row r="5140" spans="1:3" ht="15">
      <c r="A5140">
        <v>5134</v>
      </c>
      <c r="B5140" t="str">
        <f>"00023512"</f>
        <v>00023512</v>
      </c>
      <c r="C5140" t="s">
        <v>6</v>
      </c>
    </row>
    <row r="5141" spans="1:3" ht="15">
      <c r="A5141">
        <v>5135</v>
      </c>
      <c r="B5141" t="str">
        <f>"201406011895"</f>
        <v>201406011895</v>
      </c>
      <c r="C5141" t="s">
        <v>6</v>
      </c>
    </row>
    <row r="5142" spans="1:3" ht="15">
      <c r="A5142">
        <v>5136</v>
      </c>
      <c r="B5142" t="str">
        <f>"00760551"</f>
        <v>00760551</v>
      </c>
      <c r="C5142" t="s">
        <v>6</v>
      </c>
    </row>
    <row r="5143" spans="1:3" ht="15">
      <c r="A5143">
        <v>5137</v>
      </c>
      <c r="B5143" t="str">
        <f>"00208032"</f>
        <v>00208032</v>
      </c>
      <c r="C5143" t="s">
        <v>6</v>
      </c>
    </row>
    <row r="5144" spans="1:3" ht="15">
      <c r="A5144">
        <v>5138</v>
      </c>
      <c r="B5144" t="str">
        <f>"00563544"</f>
        <v>00563544</v>
      </c>
      <c r="C5144" t="s">
        <v>6</v>
      </c>
    </row>
    <row r="5145" spans="1:3" ht="15">
      <c r="A5145">
        <v>5139</v>
      </c>
      <c r="B5145" t="str">
        <f>"00448578"</f>
        <v>00448578</v>
      </c>
      <c r="C5145" t="s">
        <v>6</v>
      </c>
    </row>
    <row r="5146" spans="1:3" ht="15">
      <c r="A5146">
        <v>5140</v>
      </c>
      <c r="B5146" t="str">
        <f>"00864670"</f>
        <v>00864670</v>
      </c>
      <c r="C5146" t="s">
        <v>9</v>
      </c>
    </row>
    <row r="5147" spans="1:3" ht="15">
      <c r="A5147">
        <v>5141</v>
      </c>
      <c r="B5147" t="str">
        <f>"00592848"</f>
        <v>00592848</v>
      </c>
      <c r="C5147" t="s">
        <v>9</v>
      </c>
    </row>
    <row r="5148" spans="1:3" ht="15">
      <c r="A5148">
        <v>5142</v>
      </c>
      <c r="B5148" t="str">
        <f>"00626266"</f>
        <v>00626266</v>
      </c>
      <c r="C5148" t="s">
        <v>6</v>
      </c>
    </row>
    <row r="5149" spans="1:3" ht="15">
      <c r="A5149">
        <v>5143</v>
      </c>
      <c r="B5149" t="str">
        <f>"00854897"</f>
        <v>00854897</v>
      </c>
      <c r="C5149" t="s">
        <v>6</v>
      </c>
    </row>
    <row r="5150" spans="1:3" ht="15">
      <c r="A5150">
        <v>5144</v>
      </c>
      <c r="B5150" t="str">
        <f>"00857860"</f>
        <v>00857860</v>
      </c>
      <c r="C5150" t="s">
        <v>7</v>
      </c>
    </row>
    <row r="5151" spans="1:3" ht="15">
      <c r="A5151">
        <v>5145</v>
      </c>
      <c r="B5151" t="str">
        <f>"00643008"</f>
        <v>00643008</v>
      </c>
      <c r="C5151" t="s">
        <v>6</v>
      </c>
    </row>
    <row r="5152" spans="1:3" ht="15">
      <c r="A5152">
        <v>5146</v>
      </c>
      <c r="B5152" t="str">
        <f>"00590108"</f>
        <v>00590108</v>
      </c>
      <c r="C5152" t="s">
        <v>6</v>
      </c>
    </row>
    <row r="5153" spans="1:3" ht="15">
      <c r="A5153">
        <v>5147</v>
      </c>
      <c r="B5153" t="str">
        <f>"00570183"</f>
        <v>00570183</v>
      </c>
      <c r="C5153" t="s">
        <v>6</v>
      </c>
    </row>
    <row r="5154" spans="1:3" ht="15">
      <c r="A5154">
        <v>5148</v>
      </c>
      <c r="B5154" t="str">
        <f>"00574748"</f>
        <v>00574748</v>
      </c>
      <c r="C5154" t="s">
        <v>7</v>
      </c>
    </row>
    <row r="5155" spans="1:3" ht="15">
      <c r="A5155">
        <v>5149</v>
      </c>
      <c r="B5155" t="str">
        <f>"00591478"</f>
        <v>00591478</v>
      </c>
      <c r="C5155" t="s">
        <v>6</v>
      </c>
    </row>
    <row r="5156" spans="1:3" ht="15">
      <c r="A5156">
        <v>5150</v>
      </c>
      <c r="B5156" t="str">
        <f>"00866723"</f>
        <v>00866723</v>
      </c>
      <c r="C5156" t="s">
        <v>9</v>
      </c>
    </row>
    <row r="5157" spans="1:3" ht="15">
      <c r="A5157">
        <v>5151</v>
      </c>
      <c r="B5157" t="str">
        <f>"00865885"</f>
        <v>00865885</v>
      </c>
      <c r="C5157" t="s">
        <v>6</v>
      </c>
    </row>
    <row r="5158" spans="1:3" ht="15">
      <c r="A5158">
        <v>5152</v>
      </c>
      <c r="B5158" t="str">
        <f>"00637166"</f>
        <v>00637166</v>
      </c>
      <c r="C5158" t="s">
        <v>6</v>
      </c>
    </row>
    <row r="5159" spans="1:3" ht="15">
      <c r="A5159">
        <v>5153</v>
      </c>
      <c r="B5159" t="str">
        <f>"00302057"</f>
        <v>00302057</v>
      </c>
      <c r="C5159" t="s">
        <v>9</v>
      </c>
    </row>
    <row r="5160" spans="1:3" ht="15">
      <c r="A5160">
        <v>5154</v>
      </c>
      <c r="B5160" t="str">
        <f>"00646049"</f>
        <v>00646049</v>
      </c>
      <c r="C5160" t="s">
        <v>6</v>
      </c>
    </row>
    <row r="5161" spans="1:3" ht="15">
      <c r="A5161">
        <v>5155</v>
      </c>
      <c r="B5161" t="str">
        <f>"00826343"</f>
        <v>00826343</v>
      </c>
      <c r="C5161" t="s">
        <v>10</v>
      </c>
    </row>
    <row r="5162" spans="1:3" ht="15">
      <c r="A5162">
        <v>5156</v>
      </c>
      <c r="B5162" t="str">
        <f>"00083403"</f>
        <v>00083403</v>
      </c>
      <c r="C5162" t="s">
        <v>6</v>
      </c>
    </row>
    <row r="5163" spans="1:3" ht="15">
      <c r="A5163">
        <v>5157</v>
      </c>
      <c r="B5163" t="str">
        <f>"00644205"</f>
        <v>00644205</v>
      </c>
      <c r="C5163" t="s">
        <v>18</v>
      </c>
    </row>
    <row r="5164" spans="1:3" ht="15">
      <c r="A5164">
        <v>5158</v>
      </c>
      <c r="B5164" t="str">
        <f>"00563438"</f>
        <v>00563438</v>
      </c>
      <c r="C5164" t="s">
        <v>6</v>
      </c>
    </row>
    <row r="5165" spans="1:3" ht="15">
      <c r="A5165">
        <v>5159</v>
      </c>
      <c r="B5165" t="str">
        <f>"00607890"</f>
        <v>00607890</v>
      </c>
      <c r="C5165" t="s">
        <v>6</v>
      </c>
    </row>
    <row r="5166" spans="1:3" ht="15">
      <c r="A5166">
        <v>5160</v>
      </c>
      <c r="B5166" t="str">
        <f>"00548983"</f>
        <v>00548983</v>
      </c>
      <c r="C5166" t="s">
        <v>10</v>
      </c>
    </row>
    <row r="5167" spans="1:3" ht="15">
      <c r="A5167">
        <v>5161</v>
      </c>
      <c r="B5167" t="str">
        <f>"00611104"</f>
        <v>00611104</v>
      </c>
      <c r="C5167" t="s">
        <v>6</v>
      </c>
    </row>
    <row r="5168" spans="1:3" ht="15">
      <c r="A5168">
        <v>5162</v>
      </c>
      <c r="B5168" t="str">
        <f>"00580085"</f>
        <v>00580085</v>
      </c>
      <c r="C5168" t="s">
        <v>6</v>
      </c>
    </row>
    <row r="5169" spans="1:3" ht="15">
      <c r="A5169">
        <v>5163</v>
      </c>
      <c r="B5169" t="str">
        <f>"00640098"</f>
        <v>00640098</v>
      </c>
      <c r="C5169" t="s">
        <v>6</v>
      </c>
    </row>
    <row r="5170" spans="1:3" ht="15">
      <c r="A5170">
        <v>5164</v>
      </c>
      <c r="B5170" t="str">
        <f>"00074617"</f>
        <v>00074617</v>
      </c>
      <c r="C5170" t="s">
        <v>6</v>
      </c>
    </row>
    <row r="5171" spans="1:3" ht="15">
      <c r="A5171">
        <v>5165</v>
      </c>
      <c r="B5171" t="str">
        <f>"00813402"</f>
        <v>00813402</v>
      </c>
      <c r="C5171" t="s">
        <v>6</v>
      </c>
    </row>
    <row r="5172" spans="1:3" ht="15">
      <c r="A5172">
        <v>5166</v>
      </c>
      <c r="B5172" t="str">
        <f>"00628683"</f>
        <v>00628683</v>
      </c>
      <c r="C5172" t="s">
        <v>6</v>
      </c>
    </row>
    <row r="5173" spans="1:3" ht="15">
      <c r="A5173">
        <v>5167</v>
      </c>
      <c r="B5173" t="str">
        <f>"00864657"</f>
        <v>00864657</v>
      </c>
      <c r="C5173" t="s">
        <v>11</v>
      </c>
    </row>
    <row r="5174" spans="1:3" ht="15">
      <c r="A5174">
        <v>5168</v>
      </c>
      <c r="B5174" t="str">
        <f>"00630548"</f>
        <v>00630548</v>
      </c>
      <c r="C5174" t="s">
        <v>7</v>
      </c>
    </row>
    <row r="5175" spans="1:3" ht="15">
      <c r="A5175">
        <v>5169</v>
      </c>
      <c r="B5175" t="str">
        <f>"00105256"</f>
        <v>00105256</v>
      </c>
      <c r="C5175" t="s">
        <v>6</v>
      </c>
    </row>
    <row r="5176" spans="1:3" ht="15">
      <c r="A5176">
        <v>5170</v>
      </c>
      <c r="B5176" t="str">
        <f>"00622105"</f>
        <v>00622105</v>
      </c>
      <c r="C5176" t="s">
        <v>10</v>
      </c>
    </row>
    <row r="5177" spans="1:3" ht="15">
      <c r="A5177">
        <v>5171</v>
      </c>
      <c r="B5177" t="str">
        <f>"00095581"</f>
        <v>00095581</v>
      </c>
      <c r="C5177" t="s">
        <v>6</v>
      </c>
    </row>
    <row r="5178" spans="1:3" ht="15">
      <c r="A5178">
        <v>5172</v>
      </c>
      <c r="B5178" t="str">
        <f>"201304001691"</f>
        <v>201304001691</v>
      </c>
      <c r="C5178" t="s">
        <v>6</v>
      </c>
    </row>
    <row r="5179" spans="1:3" ht="15">
      <c r="A5179">
        <v>5173</v>
      </c>
      <c r="B5179" t="str">
        <f>"00361403"</f>
        <v>00361403</v>
      </c>
      <c r="C5179" t="s">
        <v>6</v>
      </c>
    </row>
    <row r="5180" spans="1:3" ht="15">
      <c r="A5180">
        <v>5174</v>
      </c>
      <c r="B5180" t="str">
        <f>"00864838"</f>
        <v>00864838</v>
      </c>
      <c r="C5180" t="s">
        <v>7</v>
      </c>
    </row>
    <row r="5181" spans="1:3" ht="15">
      <c r="A5181">
        <v>5175</v>
      </c>
      <c r="B5181" t="str">
        <f>"00574646"</f>
        <v>00574646</v>
      </c>
      <c r="C5181" t="s">
        <v>6</v>
      </c>
    </row>
    <row r="5182" spans="1:3" ht="15">
      <c r="A5182">
        <v>5176</v>
      </c>
      <c r="B5182" t="str">
        <f>"00581608"</f>
        <v>00581608</v>
      </c>
      <c r="C5182" t="s">
        <v>6</v>
      </c>
    </row>
    <row r="5183" spans="1:3" ht="15">
      <c r="A5183">
        <v>5177</v>
      </c>
      <c r="B5183" t="str">
        <f>"00812115"</f>
        <v>00812115</v>
      </c>
      <c r="C5183" t="s">
        <v>6</v>
      </c>
    </row>
    <row r="5184" spans="1:3" ht="15">
      <c r="A5184">
        <v>5178</v>
      </c>
      <c r="B5184" t="str">
        <f>"00634325"</f>
        <v>00634325</v>
      </c>
      <c r="C5184" t="s">
        <v>10</v>
      </c>
    </row>
    <row r="5185" spans="1:3" ht="15">
      <c r="A5185">
        <v>5179</v>
      </c>
      <c r="B5185" t="str">
        <f>"00594976"</f>
        <v>00594976</v>
      </c>
      <c r="C5185" t="s">
        <v>6</v>
      </c>
    </row>
    <row r="5186" spans="1:3" ht="15">
      <c r="A5186">
        <v>5180</v>
      </c>
      <c r="B5186" t="str">
        <f>"00504844"</f>
        <v>00504844</v>
      </c>
      <c r="C5186" t="s">
        <v>6</v>
      </c>
    </row>
    <row r="5187" spans="1:3" ht="15">
      <c r="A5187">
        <v>5181</v>
      </c>
      <c r="B5187" t="str">
        <f>"00571592"</f>
        <v>00571592</v>
      </c>
      <c r="C5187" t="s">
        <v>6</v>
      </c>
    </row>
    <row r="5188" spans="1:3" ht="15">
      <c r="A5188">
        <v>5182</v>
      </c>
      <c r="B5188" t="str">
        <f>"00857662"</f>
        <v>00857662</v>
      </c>
      <c r="C5188" t="s">
        <v>6</v>
      </c>
    </row>
    <row r="5189" spans="1:3" ht="15">
      <c r="A5189">
        <v>5183</v>
      </c>
      <c r="B5189" t="str">
        <f>"00622040"</f>
        <v>00622040</v>
      </c>
      <c r="C5189" t="s">
        <v>6</v>
      </c>
    </row>
    <row r="5190" spans="1:3" ht="15">
      <c r="A5190">
        <v>5184</v>
      </c>
      <c r="B5190" t="str">
        <f>"00604654"</f>
        <v>00604654</v>
      </c>
      <c r="C5190" t="s">
        <v>7</v>
      </c>
    </row>
    <row r="5191" spans="1:3" ht="15">
      <c r="A5191">
        <v>5185</v>
      </c>
      <c r="B5191" t="str">
        <f>"00598253"</f>
        <v>00598253</v>
      </c>
      <c r="C5191" t="s">
        <v>6</v>
      </c>
    </row>
    <row r="5192" spans="1:3" ht="15">
      <c r="A5192">
        <v>5186</v>
      </c>
      <c r="B5192" t="str">
        <f>"00521616"</f>
        <v>00521616</v>
      </c>
      <c r="C5192" t="s">
        <v>6</v>
      </c>
    </row>
    <row r="5193" spans="1:3" ht="15">
      <c r="A5193">
        <v>5187</v>
      </c>
      <c r="B5193" t="str">
        <f>"00598609"</f>
        <v>00598609</v>
      </c>
      <c r="C5193" t="s">
        <v>9</v>
      </c>
    </row>
    <row r="5194" spans="1:3" ht="15">
      <c r="A5194">
        <v>5188</v>
      </c>
      <c r="B5194" t="str">
        <f>"00619181"</f>
        <v>00619181</v>
      </c>
      <c r="C5194" t="s">
        <v>6</v>
      </c>
    </row>
    <row r="5195" spans="1:3" ht="15">
      <c r="A5195">
        <v>5189</v>
      </c>
      <c r="B5195" t="str">
        <f>"00622443"</f>
        <v>00622443</v>
      </c>
      <c r="C5195" t="s">
        <v>6</v>
      </c>
    </row>
    <row r="5196" spans="1:3" ht="15">
      <c r="A5196">
        <v>5190</v>
      </c>
      <c r="B5196" t="str">
        <f>"00580245"</f>
        <v>00580245</v>
      </c>
      <c r="C5196" t="s">
        <v>6</v>
      </c>
    </row>
    <row r="5197" spans="1:3" ht="15">
      <c r="A5197">
        <v>5191</v>
      </c>
      <c r="B5197" t="str">
        <f>"00576554"</f>
        <v>00576554</v>
      </c>
      <c r="C5197" t="s">
        <v>6</v>
      </c>
    </row>
    <row r="5198" spans="1:3" ht="15">
      <c r="A5198">
        <v>5192</v>
      </c>
      <c r="B5198" t="str">
        <f>"00621598"</f>
        <v>00621598</v>
      </c>
      <c r="C5198" t="s">
        <v>6</v>
      </c>
    </row>
    <row r="5199" spans="1:3" ht="15">
      <c r="A5199">
        <v>5193</v>
      </c>
      <c r="B5199" t="str">
        <f>"00866059"</f>
        <v>00866059</v>
      </c>
      <c r="C5199" t="s">
        <v>6</v>
      </c>
    </row>
    <row r="5200" spans="1:3" ht="15">
      <c r="A5200">
        <v>5194</v>
      </c>
      <c r="B5200" t="str">
        <f>"00306046"</f>
        <v>00306046</v>
      </c>
      <c r="C5200" t="s">
        <v>7</v>
      </c>
    </row>
    <row r="5201" spans="1:3" ht="15">
      <c r="A5201">
        <v>5195</v>
      </c>
      <c r="B5201" t="str">
        <f>"00119733"</f>
        <v>00119733</v>
      </c>
      <c r="C5201" t="s">
        <v>6</v>
      </c>
    </row>
    <row r="5202" spans="1:3" ht="15">
      <c r="A5202">
        <v>5196</v>
      </c>
      <c r="B5202" t="str">
        <f>"00495876"</f>
        <v>00495876</v>
      </c>
      <c r="C5202" t="s">
        <v>9</v>
      </c>
    </row>
    <row r="5203" spans="1:3" ht="15">
      <c r="A5203">
        <v>5197</v>
      </c>
      <c r="B5203" t="str">
        <f>"00826105"</f>
        <v>00826105</v>
      </c>
      <c r="C5203" t="s">
        <v>6</v>
      </c>
    </row>
    <row r="5204" spans="1:3" ht="15">
      <c r="A5204">
        <v>5198</v>
      </c>
      <c r="B5204" t="str">
        <f>"00115979"</f>
        <v>00115979</v>
      </c>
      <c r="C5204" t="s">
        <v>6</v>
      </c>
    </row>
    <row r="5205" spans="1:3" ht="15">
      <c r="A5205">
        <v>5199</v>
      </c>
      <c r="B5205" t="str">
        <f>"00619915"</f>
        <v>00619915</v>
      </c>
      <c r="C5205" t="s">
        <v>6</v>
      </c>
    </row>
    <row r="5206" spans="1:3" ht="15">
      <c r="A5206">
        <v>5200</v>
      </c>
      <c r="B5206" t="str">
        <f>"00866333"</f>
        <v>00866333</v>
      </c>
      <c r="C5206" t="s">
        <v>6</v>
      </c>
    </row>
    <row r="5207" spans="1:3" ht="15">
      <c r="A5207">
        <v>5201</v>
      </c>
      <c r="B5207" t="str">
        <f>"00124925"</f>
        <v>00124925</v>
      </c>
      <c r="C5207" t="s">
        <v>6</v>
      </c>
    </row>
    <row r="5208" spans="1:3" ht="15">
      <c r="A5208">
        <v>5202</v>
      </c>
      <c r="B5208" t="str">
        <f>"00262958"</f>
        <v>00262958</v>
      </c>
      <c r="C5208" t="s">
        <v>6</v>
      </c>
    </row>
    <row r="5209" spans="1:3" ht="15">
      <c r="A5209">
        <v>5203</v>
      </c>
      <c r="B5209" t="str">
        <f>"200801008270"</f>
        <v>200801008270</v>
      </c>
      <c r="C5209" t="s">
        <v>6</v>
      </c>
    </row>
    <row r="5210" spans="1:3" ht="15">
      <c r="A5210">
        <v>5204</v>
      </c>
      <c r="B5210" t="str">
        <f>"00642670"</f>
        <v>00642670</v>
      </c>
      <c r="C5210" t="s">
        <v>6</v>
      </c>
    </row>
    <row r="5211" spans="1:3" ht="15">
      <c r="A5211">
        <v>5205</v>
      </c>
      <c r="B5211" t="str">
        <f>"00866739"</f>
        <v>00866739</v>
      </c>
      <c r="C5211" t="s">
        <v>11</v>
      </c>
    </row>
    <row r="5212" spans="1:3" ht="15">
      <c r="A5212">
        <v>5206</v>
      </c>
      <c r="B5212" t="str">
        <f>"00578381"</f>
        <v>00578381</v>
      </c>
      <c r="C5212" t="s">
        <v>6</v>
      </c>
    </row>
    <row r="5213" spans="1:3" ht="15">
      <c r="A5213">
        <v>5207</v>
      </c>
      <c r="B5213" t="str">
        <f>"00300218"</f>
        <v>00300218</v>
      </c>
      <c r="C5213" t="s">
        <v>6</v>
      </c>
    </row>
    <row r="5214" spans="1:3" ht="15">
      <c r="A5214">
        <v>5208</v>
      </c>
      <c r="B5214" t="str">
        <f>"00578970"</f>
        <v>00578970</v>
      </c>
      <c r="C5214" t="s">
        <v>7</v>
      </c>
    </row>
    <row r="5215" spans="1:3" ht="15">
      <c r="A5215">
        <v>5209</v>
      </c>
      <c r="B5215" t="str">
        <f>"00532638"</f>
        <v>00532638</v>
      </c>
      <c r="C5215" t="s">
        <v>6</v>
      </c>
    </row>
    <row r="5216" spans="1:3" ht="15">
      <c r="A5216">
        <v>5210</v>
      </c>
      <c r="B5216" t="str">
        <f>"00589513"</f>
        <v>00589513</v>
      </c>
      <c r="C5216" t="s">
        <v>10</v>
      </c>
    </row>
    <row r="5217" spans="1:3" ht="15">
      <c r="A5217">
        <v>5211</v>
      </c>
      <c r="B5217" t="str">
        <f>"00625139"</f>
        <v>00625139</v>
      </c>
      <c r="C5217" t="s">
        <v>6</v>
      </c>
    </row>
    <row r="5218" spans="1:3" ht="15">
      <c r="A5218">
        <v>5212</v>
      </c>
      <c r="B5218" t="str">
        <f>"00866350"</f>
        <v>00866350</v>
      </c>
      <c r="C5218" t="s">
        <v>9</v>
      </c>
    </row>
    <row r="5219" spans="1:3" ht="15">
      <c r="A5219">
        <v>5213</v>
      </c>
      <c r="B5219" t="str">
        <f>"00658650"</f>
        <v>00658650</v>
      </c>
      <c r="C5219" t="s">
        <v>6</v>
      </c>
    </row>
    <row r="5220" spans="1:3" ht="15">
      <c r="A5220">
        <v>5214</v>
      </c>
      <c r="B5220" t="str">
        <f>"00628208"</f>
        <v>00628208</v>
      </c>
      <c r="C5220" t="s">
        <v>7</v>
      </c>
    </row>
    <row r="5221" spans="1:3" ht="15">
      <c r="A5221">
        <v>5215</v>
      </c>
      <c r="B5221" t="str">
        <f>"201412004278"</f>
        <v>201412004278</v>
      </c>
      <c r="C5221" t="s">
        <v>6</v>
      </c>
    </row>
    <row r="5222" spans="1:3" ht="15">
      <c r="A5222">
        <v>5216</v>
      </c>
      <c r="B5222" t="str">
        <f>"201510000803"</f>
        <v>201510000803</v>
      </c>
      <c r="C5222" t="s">
        <v>10</v>
      </c>
    </row>
    <row r="5223" spans="1:3" ht="15">
      <c r="A5223">
        <v>5217</v>
      </c>
      <c r="B5223" t="str">
        <f>"00629501"</f>
        <v>00629501</v>
      </c>
      <c r="C5223" t="s">
        <v>6</v>
      </c>
    </row>
    <row r="5224" spans="1:3" ht="15">
      <c r="A5224">
        <v>5218</v>
      </c>
      <c r="B5224" t="str">
        <f>"00568466"</f>
        <v>00568466</v>
      </c>
      <c r="C5224" t="s">
        <v>6</v>
      </c>
    </row>
    <row r="5225" spans="1:3" ht="15">
      <c r="A5225">
        <v>5219</v>
      </c>
      <c r="B5225" t="str">
        <f>"00566165"</f>
        <v>00566165</v>
      </c>
      <c r="C5225" t="s">
        <v>6</v>
      </c>
    </row>
    <row r="5226" spans="1:3" ht="15">
      <c r="A5226">
        <v>5220</v>
      </c>
      <c r="B5226" t="str">
        <f>"00764561"</f>
        <v>00764561</v>
      </c>
      <c r="C5226" t="s">
        <v>10</v>
      </c>
    </row>
    <row r="5227" spans="1:3" ht="15">
      <c r="A5227">
        <v>5221</v>
      </c>
      <c r="B5227" t="str">
        <f>"00866199"</f>
        <v>00866199</v>
      </c>
      <c r="C5227" t="s">
        <v>9</v>
      </c>
    </row>
    <row r="5228" spans="1:3" ht="15">
      <c r="A5228">
        <v>5222</v>
      </c>
      <c r="B5228" t="str">
        <f>"00348802"</f>
        <v>00348802</v>
      </c>
      <c r="C5228" t="s">
        <v>6</v>
      </c>
    </row>
    <row r="5229" spans="1:3" ht="15">
      <c r="A5229">
        <v>5223</v>
      </c>
      <c r="B5229" t="str">
        <f>"00012693"</f>
        <v>00012693</v>
      </c>
      <c r="C5229" t="s">
        <v>6</v>
      </c>
    </row>
    <row r="5230" spans="1:3" ht="15">
      <c r="A5230">
        <v>5224</v>
      </c>
      <c r="B5230" t="str">
        <f>"00626727"</f>
        <v>00626727</v>
      </c>
      <c r="C5230" t="s">
        <v>6</v>
      </c>
    </row>
    <row r="5231" spans="1:3" ht="15">
      <c r="A5231">
        <v>5225</v>
      </c>
      <c r="B5231" t="str">
        <f>"00217261"</f>
        <v>00217261</v>
      </c>
      <c r="C5231" t="s">
        <v>6</v>
      </c>
    </row>
    <row r="5232" spans="1:3" ht="15">
      <c r="A5232">
        <v>5226</v>
      </c>
      <c r="B5232" t="str">
        <f>"00241818"</f>
        <v>00241818</v>
      </c>
      <c r="C5232" t="s">
        <v>6</v>
      </c>
    </row>
    <row r="5233" spans="1:3" ht="15">
      <c r="A5233">
        <v>5227</v>
      </c>
      <c r="B5233" t="str">
        <f>"00866776"</f>
        <v>00866776</v>
      </c>
      <c r="C5233" t="s">
        <v>6</v>
      </c>
    </row>
    <row r="5234" spans="1:3" ht="15">
      <c r="A5234">
        <v>5228</v>
      </c>
      <c r="B5234" t="str">
        <f>"00643320"</f>
        <v>00643320</v>
      </c>
      <c r="C5234" t="s">
        <v>6</v>
      </c>
    </row>
    <row r="5235" spans="1:3" ht="15">
      <c r="A5235">
        <v>5229</v>
      </c>
      <c r="B5235" t="str">
        <f>"00510650"</f>
        <v>00510650</v>
      </c>
      <c r="C5235" t="s">
        <v>9</v>
      </c>
    </row>
    <row r="5236" spans="1:3" ht="15">
      <c r="A5236">
        <v>5230</v>
      </c>
      <c r="B5236" t="str">
        <f>"00083870"</f>
        <v>00083870</v>
      </c>
      <c r="C5236" t="s">
        <v>10</v>
      </c>
    </row>
    <row r="5237" spans="1:3" ht="15">
      <c r="A5237">
        <v>5231</v>
      </c>
      <c r="B5237" t="str">
        <f>"00857165"</f>
        <v>00857165</v>
      </c>
      <c r="C5237" t="s">
        <v>6</v>
      </c>
    </row>
    <row r="5238" spans="1:3" ht="15">
      <c r="A5238">
        <v>5232</v>
      </c>
      <c r="B5238" t="str">
        <f>"00865939"</f>
        <v>00865939</v>
      </c>
      <c r="C5238" t="s">
        <v>15</v>
      </c>
    </row>
    <row r="5239" spans="1:3" ht="15">
      <c r="A5239">
        <v>5233</v>
      </c>
      <c r="B5239" t="str">
        <f>"00170548"</f>
        <v>00170548</v>
      </c>
      <c r="C5239" t="s">
        <v>6</v>
      </c>
    </row>
    <row r="5240" spans="1:3" ht="15">
      <c r="A5240">
        <v>5234</v>
      </c>
      <c r="B5240" t="str">
        <f>"00596502"</f>
        <v>00596502</v>
      </c>
      <c r="C5240" t="s">
        <v>10</v>
      </c>
    </row>
    <row r="5241" spans="1:3" ht="15">
      <c r="A5241">
        <v>5235</v>
      </c>
      <c r="B5241" t="str">
        <f>"00510442"</f>
        <v>00510442</v>
      </c>
      <c r="C5241" t="s">
        <v>6</v>
      </c>
    </row>
    <row r="5242" spans="1:3" ht="15">
      <c r="A5242">
        <v>5236</v>
      </c>
      <c r="B5242" t="str">
        <f>"00569093"</f>
        <v>00569093</v>
      </c>
      <c r="C5242" t="s">
        <v>6</v>
      </c>
    </row>
    <row r="5243" spans="1:3" ht="15">
      <c r="A5243">
        <v>5237</v>
      </c>
      <c r="B5243" t="str">
        <f>"00861357"</f>
        <v>00861357</v>
      </c>
      <c r="C5243" t="s">
        <v>6</v>
      </c>
    </row>
    <row r="5244" spans="1:3" ht="15">
      <c r="A5244">
        <v>5238</v>
      </c>
      <c r="B5244" t="str">
        <f>"00596338"</f>
        <v>00596338</v>
      </c>
      <c r="C5244" t="s">
        <v>6</v>
      </c>
    </row>
    <row r="5245" spans="1:3" ht="15">
      <c r="A5245">
        <v>5239</v>
      </c>
      <c r="B5245" t="str">
        <f>"00612594"</f>
        <v>00612594</v>
      </c>
      <c r="C5245" t="s">
        <v>6</v>
      </c>
    </row>
    <row r="5246" spans="1:3" ht="15">
      <c r="A5246">
        <v>5240</v>
      </c>
      <c r="B5246" t="str">
        <f>"00866374"</f>
        <v>00866374</v>
      </c>
      <c r="C5246" t="s">
        <v>9</v>
      </c>
    </row>
    <row r="5247" spans="1:3" ht="15">
      <c r="A5247">
        <v>5241</v>
      </c>
      <c r="B5247" t="str">
        <f>"00866418"</f>
        <v>00866418</v>
      </c>
      <c r="C5247" t="s">
        <v>6</v>
      </c>
    </row>
    <row r="5248" spans="1:3" ht="15">
      <c r="A5248">
        <v>5242</v>
      </c>
      <c r="B5248" t="str">
        <f>"00866577"</f>
        <v>00866577</v>
      </c>
      <c r="C5248" t="s">
        <v>6</v>
      </c>
    </row>
    <row r="5249" spans="1:3" ht="15">
      <c r="A5249">
        <v>5243</v>
      </c>
      <c r="B5249" t="str">
        <f>"00866760"</f>
        <v>00866760</v>
      </c>
      <c r="C5249" t="s">
        <v>9</v>
      </c>
    </row>
    <row r="5250" spans="1:3" ht="15">
      <c r="A5250">
        <v>5244</v>
      </c>
      <c r="B5250" t="str">
        <f>"00517568"</f>
        <v>00517568</v>
      </c>
      <c r="C5250" t="s">
        <v>7</v>
      </c>
    </row>
    <row r="5251" spans="1:3" ht="15">
      <c r="A5251">
        <v>5245</v>
      </c>
      <c r="B5251" t="str">
        <f>"00866382"</f>
        <v>00866382</v>
      </c>
      <c r="C5251" t="s">
        <v>6</v>
      </c>
    </row>
    <row r="5252" spans="1:3" ht="15">
      <c r="A5252">
        <v>5246</v>
      </c>
      <c r="B5252" t="str">
        <f>"00620529"</f>
        <v>00620529</v>
      </c>
      <c r="C5252" t="s">
        <v>6</v>
      </c>
    </row>
    <row r="5253" spans="1:3" ht="15">
      <c r="A5253">
        <v>5247</v>
      </c>
      <c r="B5253" t="str">
        <f>"00302271"</f>
        <v>00302271</v>
      </c>
      <c r="C5253" t="s">
        <v>9</v>
      </c>
    </row>
    <row r="5254" spans="1:3" ht="15">
      <c r="A5254">
        <v>5248</v>
      </c>
      <c r="B5254" t="str">
        <f>"00631162"</f>
        <v>00631162</v>
      </c>
      <c r="C5254" t="s">
        <v>6</v>
      </c>
    </row>
    <row r="5255" spans="1:3" ht="15">
      <c r="A5255">
        <v>5249</v>
      </c>
      <c r="B5255" t="str">
        <f>"201406013308"</f>
        <v>201406013308</v>
      </c>
      <c r="C5255" t="s">
        <v>6</v>
      </c>
    </row>
    <row r="5256" spans="1:3" ht="15">
      <c r="A5256">
        <v>5250</v>
      </c>
      <c r="B5256" t="str">
        <f>"00613837"</f>
        <v>00613837</v>
      </c>
      <c r="C5256" t="s">
        <v>6</v>
      </c>
    </row>
    <row r="5257" spans="1:3" ht="15">
      <c r="A5257">
        <v>5251</v>
      </c>
      <c r="B5257" t="str">
        <f>"00636684"</f>
        <v>00636684</v>
      </c>
      <c r="C5257" t="s">
        <v>9</v>
      </c>
    </row>
    <row r="5258" spans="1:3" ht="15">
      <c r="A5258">
        <v>5252</v>
      </c>
      <c r="B5258" t="str">
        <f>"00866516"</f>
        <v>00866516</v>
      </c>
      <c r="C5258" t="s">
        <v>6</v>
      </c>
    </row>
    <row r="5259" spans="1:3" ht="15">
      <c r="A5259">
        <v>5253</v>
      </c>
      <c r="B5259" t="str">
        <f>"00865077"</f>
        <v>00865077</v>
      </c>
      <c r="C5259" t="s">
        <v>6</v>
      </c>
    </row>
    <row r="5260" spans="1:3" ht="15">
      <c r="A5260">
        <v>5254</v>
      </c>
      <c r="B5260" t="str">
        <f>"00780796"</f>
        <v>00780796</v>
      </c>
      <c r="C5260" t="s">
        <v>6</v>
      </c>
    </row>
    <row r="5261" spans="1:3" ht="15">
      <c r="A5261">
        <v>5255</v>
      </c>
      <c r="B5261" t="str">
        <f>"201511042822"</f>
        <v>201511042822</v>
      </c>
      <c r="C5261" t="s">
        <v>6</v>
      </c>
    </row>
    <row r="5262" spans="1:3" ht="15">
      <c r="A5262">
        <v>5256</v>
      </c>
      <c r="B5262" t="str">
        <f>"00644458"</f>
        <v>00644458</v>
      </c>
      <c r="C5262" t="s">
        <v>6</v>
      </c>
    </row>
    <row r="5263" spans="1:3" ht="15">
      <c r="A5263">
        <v>5257</v>
      </c>
      <c r="B5263" t="str">
        <f>"00568702"</f>
        <v>00568702</v>
      </c>
      <c r="C5263" t="s">
        <v>6</v>
      </c>
    </row>
    <row r="5264" spans="1:3" ht="15">
      <c r="A5264">
        <v>5258</v>
      </c>
      <c r="B5264" t="str">
        <f>"00582231"</f>
        <v>00582231</v>
      </c>
      <c r="C5264" t="s">
        <v>6</v>
      </c>
    </row>
    <row r="5265" spans="1:3" ht="15">
      <c r="A5265">
        <v>5259</v>
      </c>
      <c r="B5265" t="str">
        <f>"00639265"</f>
        <v>00639265</v>
      </c>
      <c r="C5265" t="s">
        <v>15</v>
      </c>
    </row>
    <row r="5266" spans="1:3" ht="15">
      <c r="A5266">
        <v>5260</v>
      </c>
      <c r="B5266" t="str">
        <f>"00522268"</f>
        <v>00522268</v>
      </c>
      <c r="C5266" t="s">
        <v>6</v>
      </c>
    </row>
    <row r="5267" spans="1:3" ht="15">
      <c r="A5267">
        <v>5261</v>
      </c>
      <c r="B5267" t="str">
        <f>"00703905"</f>
        <v>00703905</v>
      </c>
      <c r="C5267" t="s">
        <v>6</v>
      </c>
    </row>
    <row r="5268" spans="1:3" ht="15">
      <c r="A5268">
        <v>5262</v>
      </c>
      <c r="B5268" t="str">
        <f>"00598799"</f>
        <v>00598799</v>
      </c>
      <c r="C5268" t="s">
        <v>6</v>
      </c>
    </row>
    <row r="5269" spans="1:3" ht="15">
      <c r="A5269">
        <v>5263</v>
      </c>
      <c r="B5269" t="str">
        <f>"00597567"</f>
        <v>00597567</v>
      </c>
      <c r="C5269" t="s">
        <v>6</v>
      </c>
    </row>
    <row r="5270" spans="1:3" ht="15">
      <c r="A5270">
        <v>5264</v>
      </c>
      <c r="B5270" t="str">
        <f>"00854867"</f>
        <v>00854867</v>
      </c>
      <c r="C5270" t="s">
        <v>6</v>
      </c>
    </row>
    <row r="5271" spans="1:3" ht="15">
      <c r="A5271">
        <v>5265</v>
      </c>
      <c r="B5271" t="str">
        <f>"00733451"</f>
        <v>00733451</v>
      </c>
      <c r="C5271" t="s">
        <v>6</v>
      </c>
    </row>
    <row r="5272" spans="1:3" ht="15">
      <c r="A5272">
        <v>5266</v>
      </c>
      <c r="B5272" t="str">
        <f>"00857456"</f>
        <v>00857456</v>
      </c>
      <c r="C5272" t="s">
        <v>6</v>
      </c>
    </row>
    <row r="5273" spans="1:3" ht="15">
      <c r="A5273">
        <v>5267</v>
      </c>
      <c r="B5273" t="str">
        <f>"00857450"</f>
        <v>00857450</v>
      </c>
      <c r="C5273" t="s">
        <v>11</v>
      </c>
    </row>
    <row r="5274" spans="1:3" ht="15">
      <c r="A5274">
        <v>5268</v>
      </c>
      <c r="B5274" t="str">
        <f>"00756723"</f>
        <v>00756723</v>
      </c>
      <c r="C5274" t="s">
        <v>6</v>
      </c>
    </row>
    <row r="5275" spans="1:3" ht="15">
      <c r="A5275">
        <v>5269</v>
      </c>
      <c r="B5275" t="str">
        <f>"00866716"</f>
        <v>00866716</v>
      </c>
      <c r="C5275" t="s">
        <v>6</v>
      </c>
    </row>
    <row r="5276" spans="1:3" ht="15">
      <c r="A5276">
        <v>5270</v>
      </c>
      <c r="B5276" t="str">
        <f>"00633042"</f>
        <v>00633042</v>
      </c>
      <c r="C5276" t="s">
        <v>6</v>
      </c>
    </row>
    <row r="5277" spans="1:3" ht="15">
      <c r="A5277">
        <v>5271</v>
      </c>
      <c r="B5277" t="str">
        <f>"00810218"</f>
        <v>00810218</v>
      </c>
      <c r="C5277" t="s">
        <v>6</v>
      </c>
    </row>
    <row r="5278" spans="1:3" ht="15">
      <c r="A5278">
        <v>5272</v>
      </c>
      <c r="B5278" t="str">
        <f>"00353285"</f>
        <v>00353285</v>
      </c>
      <c r="C5278" t="s">
        <v>6</v>
      </c>
    </row>
    <row r="5279" spans="1:3" ht="15">
      <c r="A5279">
        <v>5273</v>
      </c>
      <c r="B5279" t="str">
        <f>"00674165"</f>
        <v>00674165</v>
      </c>
      <c r="C5279" t="s">
        <v>6</v>
      </c>
    </row>
    <row r="5280" spans="1:3" ht="15">
      <c r="A5280">
        <v>5274</v>
      </c>
      <c r="B5280" t="str">
        <f>"00339559"</f>
        <v>00339559</v>
      </c>
      <c r="C5280" t="s">
        <v>6</v>
      </c>
    </row>
    <row r="5281" spans="1:3" ht="15">
      <c r="A5281">
        <v>5275</v>
      </c>
      <c r="B5281" t="str">
        <f>"201406015275"</f>
        <v>201406015275</v>
      </c>
      <c r="C5281" t="s">
        <v>6</v>
      </c>
    </row>
    <row r="5282" spans="1:3" ht="15">
      <c r="A5282">
        <v>5276</v>
      </c>
      <c r="B5282" t="str">
        <f>"00553223"</f>
        <v>00553223</v>
      </c>
      <c r="C5282" t="s">
        <v>6</v>
      </c>
    </row>
    <row r="5283" spans="1:3" ht="15">
      <c r="A5283">
        <v>5277</v>
      </c>
      <c r="B5283" t="str">
        <f>"00865493"</f>
        <v>00865493</v>
      </c>
      <c r="C5283" t="s">
        <v>11</v>
      </c>
    </row>
    <row r="5284" spans="1:3" ht="15">
      <c r="A5284">
        <v>5278</v>
      </c>
      <c r="B5284" t="str">
        <f>"00850413"</f>
        <v>00850413</v>
      </c>
      <c r="C5284" t="s">
        <v>6</v>
      </c>
    </row>
    <row r="5285" spans="1:3" ht="15">
      <c r="A5285">
        <v>5279</v>
      </c>
      <c r="B5285" t="str">
        <f>"00866055"</f>
        <v>00866055</v>
      </c>
      <c r="C5285" t="s">
        <v>14</v>
      </c>
    </row>
    <row r="5286" spans="1:3" ht="15">
      <c r="A5286">
        <v>5280</v>
      </c>
      <c r="B5286" t="str">
        <f>"00714254"</f>
        <v>00714254</v>
      </c>
      <c r="C5286" t="s">
        <v>6</v>
      </c>
    </row>
    <row r="5287" spans="1:3" ht="15">
      <c r="A5287">
        <v>5281</v>
      </c>
      <c r="B5287" t="str">
        <f>"00652408"</f>
        <v>00652408</v>
      </c>
      <c r="C5287" t="s">
        <v>6</v>
      </c>
    </row>
    <row r="5288" spans="1:3" ht="15">
      <c r="A5288">
        <v>5282</v>
      </c>
      <c r="B5288" t="str">
        <f>"00524489"</f>
        <v>00524489</v>
      </c>
      <c r="C5288" t="s">
        <v>6</v>
      </c>
    </row>
    <row r="5289" spans="1:3" ht="15">
      <c r="A5289">
        <v>5283</v>
      </c>
      <c r="B5289" t="str">
        <f>"00608681"</f>
        <v>00608681</v>
      </c>
      <c r="C5289" t="s">
        <v>6</v>
      </c>
    </row>
    <row r="5290" spans="1:3" ht="15">
      <c r="A5290">
        <v>5284</v>
      </c>
      <c r="B5290" t="str">
        <f>"00580654"</f>
        <v>00580654</v>
      </c>
      <c r="C5290" t="s">
        <v>6</v>
      </c>
    </row>
    <row r="5291" spans="1:3" ht="15">
      <c r="A5291">
        <v>5285</v>
      </c>
      <c r="B5291" t="str">
        <f>"201502003539"</f>
        <v>201502003539</v>
      </c>
      <c r="C5291" t="s">
        <v>6</v>
      </c>
    </row>
    <row r="5292" spans="1:3" ht="15">
      <c r="A5292">
        <v>5286</v>
      </c>
      <c r="B5292" t="str">
        <f>"00857782"</f>
        <v>00857782</v>
      </c>
      <c r="C5292" t="s">
        <v>6</v>
      </c>
    </row>
    <row r="5293" spans="1:3" ht="15">
      <c r="A5293">
        <v>5287</v>
      </c>
      <c r="B5293" t="str">
        <f>"00529489"</f>
        <v>00529489</v>
      </c>
      <c r="C5293" t="s">
        <v>6</v>
      </c>
    </row>
    <row r="5294" spans="1:3" ht="15">
      <c r="A5294">
        <v>5288</v>
      </c>
      <c r="B5294" t="str">
        <f>"00596171"</f>
        <v>00596171</v>
      </c>
      <c r="C5294" t="s">
        <v>6</v>
      </c>
    </row>
    <row r="5295" spans="1:3" ht="15">
      <c r="A5295">
        <v>5289</v>
      </c>
      <c r="B5295" t="str">
        <f>"00602173"</f>
        <v>00602173</v>
      </c>
      <c r="C5295" t="s">
        <v>6</v>
      </c>
    </row>
    <row r="5296" spans="1:3" ht="15">
      <c r="A5296">
        <v>5290</v>
      </c>
      <c r="B5296" t="str">
        <f>"00521063"</f>
        <v>00521063</v>
      </c>
      <c r="C5296" t="s">
        <v>6</v>
      </c>
    </row>
    <row r="5297" spans="1:3" ht="15">
      <c r="A5297">
        <v>5291</v>
      </c>
      <c r="B5297" t="str">
        <f>"00590512"</f>
        <v>00590512</v>
      </c>
      <c r="C5297" t="s">
        <v>6</v>
      </c>
    </row>
    <row r="5298" spans="1:3" ht="15">
      <c r="A5298">
        <v>5292</v>
      </c>
      <c r="B5298" t="str">
        <f>"00125680"</f>
        <v>00125680</v>
      </c>
      <c r="C5298" t="s">
        <v>6</v>
      </c>
    </row>
    <row r="5299" spans="1:3" ht="15">
      <c r="A5299">
        <v>5293</v>
      </c>
      <c r="B5299" t="str">
        <f>"00019236"</f>
        <v>00019236</v>
      </c>
      <c r="C5299" t="s">
        <v>6</v>
      </c>
    </row>
    <row r="5300" spans="1:3" ht="15">
      <c r="A5300">
        <v>5294</v>
      </c>
      <c r="B5300" t="str">
        <f>"00584621"</f>
        <v>00584621</v>
      </c>
      <c r="C5300" t="s">
        <v>6</v>
      </c>
    </row>
    <row r="5301" spans="1:3" ht="15">
      <c r="A5301">
        <v>5295</v>
      </c>
      <c r="B5301" t="str">
        <f>"00002743"</f>
        <v>00002743</v>
      </c>
      <c r="C5301" t="s">
        <v>6</v>
      </c>
    </row>
    <row r="5302" spans="1:3" ht="15">
      <c r="A5302">
        <v>5296</v>
      </c>
      <c r="B5302" t="str">
        <f>"00866243"</f>
        <v>00866243</v>
      </c>
      <c r="C5302" t="s">
        <v>6</v>
      </c>
    </row>
    <row r="5303" spans="1:3" ht="15">
      <c r="A5303">
        <v>5297</v>
      </c>
      <c r="B5303" t="str">
        <f>"00773543"</f>
        <v>00773543</v>
      </c>
      <c r="C5303" t="s">
        <v>6</v>
      </c>
    </row>
    <row r="5304" spans="1:3" ht="15">
      <c r="A5304">
        <v>5298</v>
      </c>
      <c r="B5304" t="str">
        <f>"00194001"</f>
        <v>00194001</v>
      </c>
      <c r="C5304" t="s">
        <v>10</v>
      </c>
    </row>
    <row r="5305" spans="1:3" ht="15">
      <c r="A5305">
        <v>5299</v>
      </c>
      <c r="B5305" t="str">
        <f>"00581845"</f>
        <v>00581845</v>
      </c>
      <c r="C5305" t="s">
        <v>6</v>
      </c>
    </row>
    <row r="5306" spans="1:3" ht="15">
      <c r="A5306">
        <v>5300</v>
      </c>
      <c r="B5306" t="str">
        <f>"00683482"</f>
        <v>00683482</v>
      </c>
      <c r="C5306" t="s">
        <v>6</v>
      </c>
    </row>
    <row r="5307" spans="1:3" ht="15">
      <c r="A5307">
        <v>5301</v>
      </c>
      <c r="B5307" t="str">
        <f>"00115295"</f>
        <v>00115295</v>
      </c>
      <c r="C5307" t="s">
        <v>6</v>
      </c>
    </row>
    <row r="5308" spans="1:3" ht="15">
      <c r="A5308">
        <v>5302</v>
      </c>
      <c r="B5308" t="str">
        <f>"00463475"</f>
        <v>00463475</v>
      </c>
      <c r="C5308" t="s">
        <v>10</v>
      </c>
    </row>
    <row r="5309" spans="1:3" ht="15">
      <c r="A5309">
        <v>5303</v>
      </c>
      <c r="B5309" t="str">
        <f>"00859468"</f>
        <v>00859468</v>
      </c>
      <c r="C5309" t="s">
        <v>9</v>
      </c>
    </row>
    <row r="5310" spans="1:3" ht="15">
      <c r="A5310">
        <v>5304</v>
      </c>
      <c r="B5310" t="str">
        <f>"00631444"</f>
        <v>00631444</v>
      </c>
      <c r="C5310" t="s">
        <v>6</v>
      </c>
    </row>
    <row r="5311" spans="1:3" ht="15">
      <c r="A5311">
        <v>5305</v>
      </c>
      <c r="B5311" t="str">
        <f>"00795094"</f>
        <v>00795094</v>
      </c>
      <c r="C5311" t="s">
        <v>6</v>
      </c>
    </row>
    <row r="5312" spans="1:3" ht="15">
      <c r="A5312">
        <v>5306</v>
      </c>
      <c r="B5312" t="str">
        <f>"00643368"</f>
        <v>00643368</v>
      </c>
      <c r="C5312" t="s">
        <v>6</v>
      </c>
    </row>
    <row r="5313" spans="1:3" ht="15">
      <c r="A5313">
        <v>5307</v>
      </c>
      <c r="B5313" t="str">
        <f>"00530021"</f>
        <v>00530021</v>
      </c>
      <c r="C5313" t="s">
        <v>6</v>
      </c>
    </row>
    <row r="5314" spans="1:3" ht="15">
      <c r="A5314">
        <v>5308</v>
      </c>
      <c r="B5314" t="str">
        <f>"00105600"</f>
        <v>00105600</v>
      </c>
      <c r="C5314" t="s">
        <v>6</v>
      </c>
    </row>
    <row r="5315" spans="1:3" ht="15">
      <c r="A5315">
        <v>5309</v>
      </c>
      <c r="B5315" t="str">
        <f>"00698090"</f>
        <v>00698090</v>
      </c>
      <c r="C5315" t="s">
        <v>6</v>
      </c>
    </row>
    <row r="5316" spans="1:3" ht="15">
      <c r="A5316">
        <v>5310</v>
      </c>
      <c r="B5316" t="str">
        <f>"00129484"</f>
        <v>00129484</v>
      </c>
      <c r="C5316" t="s">
        <v>6</v>
      </c>
    </row>
    <row r="5317" spans="1:3" ht="15">
      <c r="A5317">
        <v>5311</v>
      </c>
      <c r="B5317" t="str">
        <f>"00529706"</f>
        <v>00529706</v>
      </c>
      <c r="C5317" t="s">
        <v>10</v>
      </c>
    </row>
    <row r="5318" spans="1:3" ht="15">
      <c r="A5318">
        <v>5312</v>
      </c>
      <c r="B5318" t="str">
        <f>"00326583"</f>
        <v>00326583</v>
      </c>
      <c r="C5318" t="s">
        <v>14</v>
      </c>
    </row>
    <row r="5319" spans="1:3" ht="15">
      <c r="A5319">
        <v>5313</v>
      </c>
      <c r="B5319" t="str">
        <f>"00593085"</f>
        <v>00593085</v>
      </c>
      <c r="C5319" t="s">
        <v>6</v>
      </c>
    </row>
    <row r="5320" spans="1:3" ht="15">
      <c r="A5320">
        <v>5314</v>
      </c>
      <c r="B5320" t="str">
        <f>"00801248"</f>
        <v>00801248</v>
      </c>
      <c r="C5320" t="s">
        <v>6</v>
      </c>
    </row>
    <row r="5321" spans="1:3" ht="15">
      <c r="A5321">
        <v>5315</v>
      </c>
      <c r="B5321" t="str">
        <f>"00663575"</f>
        <v>00663575</v>
      </c>
      <c r="C5321" t="s">
        <v>6</v>
      </c>
    </row>
    <row r="5322" spans="1:3" ht="15">
      <c r="A5322">
        <v>5316</v>
      </c>
      <c r="B5322" t="str">
        <f>"00570425"</f>
        <v>00570425</v>
      </c>
      <c r="C5322" t="s">
        <v>6</v>
      </c>
    </row>
    <row r="5323" spans="1:3" ht="15">
      <c r="A5323">
        <v>5317</v>
      </c>
      <c r="B5323" t="str">
        <f>"200809000017"</f>
        <v>200809000017</v>
      </c>
      <c r="C5323" t="s">
        <v>9</v>
      </c>
    </row>
    <row r="5324" spans="1:3" ht="15">
      <c r="A5324">
        <v>5318</v>
      </c>
      <c r="B5324" t="str">
        <f>"00590297"</f>
        <v>00590297</v>
      </c>
      <c r="C5324" t="s">
        <v>9</v>
      </c>
    </row>
    <row r="5325" spans="1:3" ht="15">
      <c r="A5325">
        <v>5319</v>
      </c>
      <c r="B5325" t="str">
        <f>"00866717"</f>
        <v>00866717</v>
      </c>
      <c r="C5325" t="s">
        <v>6</v>
      </c>
    </row>
    <row r="5326" spans="1:3" ht="15">
      <c r="A5326">
        <v>5320</v>
      </c>
      <c r="B5326" t="str">
        <f>"00095706"</f>
        <v>00095706</v>
      </c>
      <c r="C5326" t="s">
        <v>6</v>
      </c>
    </row>
    <row r="5327" spans="1:3" ht="15">
      <c r="A5327">
        <v>5321</v>
      </c>
      <c r="B5327" t="str">
        <f>"00522185"</f>
        <v>00522185</v>
      </c>
      <c r="C5327" t="s">
        <v>6</v>
      </c>
    </row>
    <row r="5328" spans="1:3" ht="15">
      <c r="A5328">
        <v>5322</v>
      </c>
      <c r="B5328" t="str">
        <f>"201410011364"</f>
        <v>201410011364</v>
      </c>
      <c r="C5328" t="s">
        <v>6</v>
      </c>
    </row>
    <row r="5329" spans="1:3" ht="15">
      <c r="A5329">
        <v>5323</v>
      </c>
      <c r="B5329" t="str">
        <f>"00861775"</f>
        <v>00861775</v>
      </c>
      <c r="C5329" t="s">
        <v>6</v>
      </c>
    </row>
    <row r="5330" spans="1:3" ht="15">
      <c r="A5330">
        <v>5324</v>
      </c>
      <c r="B5330" t="str">
        <f>"00623603"</f>
        <v>00623603</v>
      </c>
      <c r="C5330" t="s">
        <v>6</v>
      </c>
    </row>
    <row r="5331" spans="1:3" ht="15">
      <c r="A5331">
        <v>5325</v>
      </c>
      <c r="B5331" t="str">
        <f>"00639665"</f>
        <v>00639665</v>
      </c>
      <c r="C5331" t="s">
        <v>6</v>
      </c>
    </row>
    <row r="5332" spans="1:3" ht="15">
      <c r="A5332">
        <v>5326</v>
      </c>
      <c r="B5332" t="str">
        <f>"00608468"</f>
        <v>00608468</v>
      </c>
      <c r="C5332" t="s">
        <v>6</v>
      </c>
    </row>
    <row r="5333" spans="1:3" ht="15">
      <c r="A5333">
        <v>5327</v>
      </c>
      <c r="B5333" t="str">
        <f>"00866169"</f>
        <v>00866169</v>
      </c>
      <c r="C5333" t="s">
        <v>9</v>
      </c>
    </row>
    <row r="5334" spans="1:3" ht="15">
      <c r="A5334">
        <v>5328</v>
      </c>
      <c r="B5334" t="str">
        <f>"00865238"</f>
        <v>00865238</v>
      </c>
      <c r="C5334" t="s">
        <v>9</v>
      </c>
    </row>
    <row r="5335" spans="1:3" ht="15">
      <c r="A5335">
        <v>5329</v>
      </c>
      <c r="B5335" t="str">
        <f>"00575309"</f>
        <v>00575309</v>
      </c>
      <c r="C5335" t="s">
        <v>6</v>
      </c>
    </row>
    <row r="5336" spans="1:3" ht="15">
      <c r="A5336">
        <v>5330</v>
      </c>
      <c r="B5336" t="str">
        <f>"00557472"</f>
        <v>00557472</v>
      </c>
      <c r="C5336" t="s">
        <v>6</v>
      </c>
    </row>
    <row r="5337" spans="1:3" ht="15">
      <c r="A5337">
        <v>5331</v>
      </c>
      <c r="B5337" t="str">
        <f>"00009166"</f>
        <v>00009166</v>
      </c>
      <c r="C5337" t="s">
        <v>6</v>
      </c>
    </row>
    <row r="5338" spans="1:3" ht="15">
      <c r="A5338">
        <v>5332</v>
      </c>
      <c r="B5338" t="str">
        <f>"201504000789"</f>
        <v>201504000789</v>
      </c>
      <c r="C5338" t="s">
        <v>6</v>
      </c>
    </row>
    <row r="5339" spans="1:3" ht="15">
      <c r="A5339">
        <v>5333</v>
      </c>
      <c r="B5339" t="str">
        <f>"00648375"</f>
        <v>00648375</v>
      </c>
      <c r="C5339" t="s">
        <v>6</v>
      </c>
    </row>
    <row r="5340" spans="1:3" ht="15">
      <c r="A5340">
        <v>5334</v>
      </c>
      <c r="B5340" t="str">
        <f>"00462979"</f>
        <v>00462979</v>
      </c>
      <c r="C5340" t="s">
        <v>6</v>
      </c>
    </row>
    <row r="5341" spans="1:3" ht="15">
      <c r="A5341">
        <v>5335</v>
      </c>
      <c r="B5341" t="str">
        <f>"00644668"</f>
        <v>00644668</v>
      </c>
      <c r="C5341" t="s">
        <v>6</v>
      </c>
    </row>
    <row r="5342" spans="1:3" ht="15">
      <c r="A5342">
        <v>5336</v>
      </c>
      <c r="B5342" t="str">
        <f>"00860799"</f>
        <v>00860799</v>
      </c>
      <c r="C5342" t="s">
        <v>6</v>
      </c>
    </row>
    <row r="5343" spans="1:3" ht="15">
      <c r="A5343">
        <v>5337</v>
      </c>
      <c r="B5343" t="str">
        <f>"201511030209"</f>
        <v>201511030209</v>
      </c>
      <c r="C5343" t="s">
        <v>6</v>
      </c>
    </row>
    <row r="5344" spans="1:3" ht="15">
      <c r="A5344">
        <v>5338</v>
      </c>
      <c r="B5344" t="str">
        <f>"00602401"</f>
        <v>00602401</v>
      </c>
      <c r="C5344" t="s">
        <v>10</v>
      </c>
    </row>
    <row r="5345" spans="1:3" ht="15">
      <c r="A5345">
        <v>5339</v>
      </c>
      <c r="B5345" t="str">
        <f>"00865502"</f>
        <v>00865502</v>
      </c>
      <c r="C5345" t="s">
        <v>6</v>
      </c>
    </row>
    <row r="5346" spans="1:3" ht="15">
      <c r="A5346">
        <v>5340</v>
      </c>
      <c r="B5346" t="str">
        <f>"00617890"</f>
        <v>00617890</v>
      </c>
      <c r="C5346" t="s">
        <v>6</v>
      </c>
    </row>
    <row r="5347" spans="1:3" ht="15">
      <c r="A5347">
        <v>5341</v>
      </c>
      <c r="B5347" t="str">
        <f>"00543522"</f>
        <v>00543522</v>
      </c>
      <c r="C5347" t="s">
        <v>6</v>
      </c>
    </row>
    <row r="5348" spans="1:3" ht="15">
      <c r="A5348">
        <v>5342</v>
      </c>
      <c r="B5348" t="str">
        <f>"00372150"</f>
        <v>00372150</v>
      </c>
      <c r="C5348" t="s">
        <v>6</v>
      </c>
    </row>
    <row r="5349" spans="1:3" ht="15">
      <c r="A5349">
        <v>5343</v>
      </c>
      <c r="B5349" t="str">
        <f>"00428487"</f>
        <v>00428487</v>
      </c>
      <c r="C5349" t="s">
        <v>6</v>
      </c>
    </row>
    <row r="5350" spans="1:3" ht="15">
      <c r="A5350">
        <v>5344</v>
      </c>
      <c r="B5350" t="str">
        <f>"00231137"</f>
        <v>00231137</v>
      </c>
      <c r="C5350" t="s">
        <v>6</v>
      </c>
    </row>
    <row r="5351" spans="1:3" ht="15">
      <c r="A5351">
        <v>5345</v>
      </c>
      <c r="B5351" t="str">
        <f>"200811000658"</f>
        <v>200811000658</v>
      </c>
      <c r="C5351" t="s">
        <v>6</v>
      </c>
    </row>
    <row r="5352" spans="1:3" ht="15">
      <c r="A5352">
        <v>5346</v>
      </c>
      <c r="B5352" t="str">
        <f>"00866312"</f>
        <v>00866312</v>
      </c>
      <c r="C5352" t="s">
        <v>6</v>
      </c>
    </row>
    <row r="5353" spans="1:3" ht="15">
      <c r="A5353">
        <v>5347</v>
      </c>
      <c r="B5353" t="str">
        <f>"200801010750"</f>
        <v>200801010750</v>
      </c>
      <c r="C5353" t="s">
        <v>6</v>
      </c>
    </row>
    <row r="5354" spans="1:3" ht="15">
      <c r="A5354">
        <v>5348</v>
      </c>
      <c r="B5354" t="str">
        <f>"00866431"</f>
        <v>00866431</v>
      </c>
      <c r="C5354" t="s">
        <v>10</v>
      </c>
    </row>
    <row r="5355" spans="1:3" ht="15">
      <c r="A5355">
        <v>5349</v>
      </c>
      <c r="B5355" t="str">
        <f>"00527354"</f>
        <v>00527354</v>
      </c>
      <c r="C5355" t="s">
        <v>16</v>
      </c>
    </row>
    <row r="5356" spans="1:3" ht="15">
      <c r="A5356">
        <v>5350</v>
      </c>
      <c r="B5356" t="str">
        <f>"00516582"</f>
        <v>00516582</v>
      </c>
      <c r="C5356" t="s">
        <v>6</v>
      </c>
    </row>
    <row r="5357" spans="1:3" ht="15">
      <c r="A5357">
        <v>5351</v>
      </c>
      <c r="B5357" t="str">
        <f>"00573680"</f>
        <v>00573680</v>
      </c>
      <c r="C5357" t="s">
        <v>6</v>
      </c>
    </row>
    <row r="5358" spans="1:3" ht="15">
      <c r="A5358">
        <v>5352</v>
      </c>
      <c r="B5358" t="str">
        <f>"00620037"</f>
        <v>00620037</v>
      </c>
      <c r="C5358" t="s">
        <v>15</v>
      </c>
    </row>
    <row r="5359" spans="1:3" ht="15">
      <c r="A5359">
        <v>5353</v>
      </c>
      <c r="B5359" t="str">
        <f>"00617026"</f>
        <v>00617026</v>
      </c>
      <c r="C5359" t="s">
        <v>10</v>
      </c>
    </row>
    <row r="5360" spans="1:3" ht="15">
      <c r="A5360">
        <v>5354</v>
      </c>
      <c r="B5360" t="str">
        <f>"00627173"</f>
        <v>00627173</v>
      </c>
      <c r="C5360" t="s">
        <v>6</v>
      </c>
    </row>
    <row r="5361" spans="1:3" ht="15">
      <c r="A5361">
        <v>5355</v>
      </c>
      <c r="B5361" t="str">
        <f>"00598214"</f>
        <v>00598214</v>
      </c>
      <c r="C5361" t="s">
        <v>6</v>
      </c>
    </row>
    <row r="5362" spans="1:3" ht="15">
      <c r="A5362">
        <v>5356</v>
      </c>
      <c r="B5362" t="str">
        <f>"00866801"</f>
        <v>00866801</v>
      </c>
      <c r="C5362" t="s">
        <v>9</v>
      </c>
    </row>
    <row r="5363" spans="1:3" ht="15">
      <c r="A5363">
        <v>5357</v>
      </c>
      <c r="B5363" t="str">
        <f>"00498417"</f>
        <v>00498417</v>
      </c>
      <c r="C5363" t="s">
        <v>6</v>
      </c>
    </row>
    <row r="5364" spans="1:3" ht="15">
      <c r="A5364">
        <v>5358</v>
      </c>
      <c r="B5364" t="str">
        <f>"201105000048"</f>
        <v>201105000048</v>
      </c>
      <c r="C5364" t="s">
        <v>6</v>
      </c>
    </row>
    <row r="5365" spans="1:3" ht="15">
      <c r="A5365">
        <v>5359</v>
      </c>
      <c r="B5365" t="str">
        <f>"00553234"</f>
        <v>00553234</v>
      </c>
      <c r="C5365" t="s">
        <v>6</v>
      </c>
    </row>
    <row r="5366" spans="1:3" ht="15">
      <c r="A5366">
        <v>5360</v>
      </c>
      <c r="B5366" t="str">
        <f>"00595905"</f>
        <v>00595905</v>
      </c>
      <c r="C5366" t="s">
        <v>6</v>
      </c>
    </row>
    <row r="5367" spans="1:3" ht="15">
      <c r="A5367">
        <v>5361</v>
      </c>
      <c r="B5367" t="str">
        <f>"00124165"</f>
        <v>00124165</v>
      </c>
      <c r="C5367" t="s">
        <v>6</v>
      </c>
    </row>
    <row r="5368" spans="1:3" ht="15">
      <c r="A5368">
        <v>5362</v>
      </c>
      <c r="B5368" t="str">
        <f>"00611484"</f>
        <v>00611484</v>
      </c>
      <c r="C5368" t="s">
        <v>7</v>
      </c>
    </row>
    <row r="5369" spans="1:3" ht="15">
      <c r="A5369">
        <v>5363</v>
      </c>
      <c r="B5369" t="str">
        <f>"00326929"</f>
        <v>00326929</v>
      </c>
      <c r="C5369" t="s">
        <v>6</v>
      </c>
    </row>
    <row r="5370" spans="1:3" ht="15">
      <c r="A5370">
        <v>5364</v>
      </c>
      <c r="B5370" t="str">
        <f>"00866706"</f>
        <v>00866706</v>
      </c>
      <c r="C5370" t="s">
        <v>6</v>
      </c>
    </row>
    <row r="5371" spans="1:3" ht="15">
      <c r="A5371">
        <v>5365</v>
      </c>
      <c r="B5371" t="str">
        <f>"00854076"</f>
        <v>00854076</v>
      </c>
      <c r="C5371" t="s">
        <v>10</v>
      </c>
    </row>
    <row r="5372" spans="1:3" ht="15">
      <c r="A5372">
        <v>5366</v>
      </c>
      <c r="B5372" t="str">
        <f>"200810000320"</f>
        <v>200810000320</v>
      </c>
      <c r="C5372" t="s">
        <v>6</v>
      </c>
    </row>
    <row r="5373" spans="1:3" ht="15">
      <c r="A5373">
        <v>5367</v>
      </c>
      <c r="B5373" t="str">
        <f>"00866175"</f>
        <v>00866175</v>
      </c>
      <c r="C5373" t="s">
        <v>6</v>
      </c>
    </row>
    <row r="5374" spans="1:3" ht="15">
      <c r="A5374">
        <v>5368</v>
      </c>
      <c r="B5374" t="str">
        <f>"00607265"</f>
        <v>00607265</v>
      </c>
      <c r="C5374" t="s">
        <v>6</v>
      </c>
    </row>
    <row r="5375" spans="1:3" ht="15">
      <c r="A5375">
        <v>5369</v>
      </c>
      <c r="B5375" t="str">
        <f>"00809936"</f>
        <v>00809936</v>
      </c>
      <c r="C5375" t="s">
        <v>6</v>
      </c>
    </row>
    <row r="5376" spans="1:3" ht="15">
      <c r="A5376">
        <v>5370</v>
      </c>
      <c r="B5376" t="str">
        <f>"00865700"</f>
        <v>00865700</v>
      </c>
      <c r="C5376" t="s">
        <v>9</v>
      </c>
    </row>
    <row r="5377" spans="1:3" ht="15">
      <c r="A5377">
        <v>5371</v>
      </c>
      <c r="B5377" t="str">
        <f>"00866318"</f>
        <v>00866318</v>
      </c>
      <c r="C5377" t="s">
        <v>6</v>
      </c>
    </row>
    <row r="5378" spans="1:3" ht="15">
      <c r="A5378">
        <v>5372</v>
      </c>
      <c r="B5378" t="str">
        <f>"00861492"</f>
        <v>00861492</v>
      </c>
      <c r="C5378" t="s">
        <v>6</v>
      </c>
    </row>
    <row r="5379" spans="1:3" ht="15">
      <c r="A5379">
        <v>5373</v>
      </c>
      <c r="B5379" t="str">
        <f>"00622471"</f>
        <v>00622471</v>
      </c>
      <c r="C5379" t="s">
        <v>6</v>
      </c>
    </row>
    <row r="5380" spans="1:3" ht="15">
      <c r="A5380">
        <v>5374</v>
      </c>
      <c r="B5380" t="str">
        <f>"00866212"</f>
        <v>00866212</v>
      </c>
      <c r="C5380" t="s">
        <v>9</v>
      </c>
    </row>
    <row r="5381" spans="1:3" ht="15">
      <c r="A5381">
        <v>5375</v>
      </c>
      <c r="B5381" t="str">
        <f>"00128722"</f>
        <v>00128722</v>
      </c>
      <c r="C5381" t="s">
        <v>6</v>
      </c>
    </row>
    <row r="5382" spans="1:3" ht="15">
      <c r="A5382">
        <v>5376</v>
      </c>
      <c r="B5382" t="str">
        <f>"00646238"</f>
        <v>00646238</v>
      </c>
      <c r="C5382" t="s">
        <v>6</v>
      </c>
    </row>
    <row r="5383" spans="1:3" ht="15">
      <c r="A5383">
        <v>5377</v>
      </c>
      <c r="B5383" t="str">
        <f>"00622320"</f>
        <v>00622320</v>
      </c>
      <c r="C5383" t="s">
        <v>6</v>
      </c>
    </row>
    <row r="5384" spans="1:3" ht="15">
      <c r="A5384">
        <v>5378</v>
      </c>
      <c r="B5384" t="str">
        <f>"00596362"</f>
        <v>00596362</v>
      </c>
      <c r="C5384" t="s">
        <v>6</v>
      </c>
    </row>
    <row r="5385" spans="1:3" ht="15">
      <c r="A5385">
        <v>5379</v>
      </c>
      <c r="B5385" t="str">
        <f>"00620927"</f>
        <v>00620927</v>
      </c>
      <c r="C5385" t="s">
        <v>6</v>
      </c>
    </row>
    <row r="5386" spans="1:3" ht="15">
      <c r="A5386">
        <v>5380</v>
      </c>
      <c r="B5386" t="str">
        <f>"00534256"</f>
        <v>00534256</v>
      </c>
      <c r="C5386" t="s">
        <v>6</v>
      </c>
    </row>
    <row r="5387" spans="1:3" ht="15">
      <c r="A5387">
        <v>5381</v>
      </c>
      <c r="B5387" t="str">
        <f>"201412002025"</f>
        <v>201412002025</v>
      </c>
      <c r="C5387" t="s">
        <v>6</v>
      </c>
    </row>
    <row r="5388" spans="1:3" ht="15">
      <c r="A5388">
        <v>5382</v>
      </c>
      <c r="B5388" t="str">
        <f>"00763882"</f>
        <v>00763882</v>
      </c>
      <c r="C5388" t="s">
        <v>6</v>
      </c>
    </row>
    <row r="5389" spans="1:3" ht="15">
      <c r="A5389">
        <v>5383</v>
      </c>
      <c r="B5389" t="str">
        <f>"00623930"</f>
        <v>00623930</v>
      </c>
      <c r="C5389" t="s">
        <v>6</v>
      </c>
    </row>
    <row r="5390" spans="1:3" ht="15">
      <c r="A5390">
        <v>5384</v>
      </c>
      <c r="B5390" t="str">
        <f>"00866700"</f>
        <v>00866700</v>
      </c>
      <c r="C5390" t="s">
        <v>6</v>
      </c>
    </row>
    <row r="5391" spans="1:3" ht="15">
      <c r="A5391">
        <v>5385</v>
      </c>
      <c r="B5391" t="str">
        <f>"00600864"</f>
        <v>00600864</v>
      </c>
      <c r="C5391" t="s">
        <v>6</v>
      </c>
    </row>
    <row r="5392" spans="1:3" ht="15">
      <c r="A5392">
        <v>5386</v>
      </c>
      <c r="B5392" t="str">
        <f>"00605920"</f>
        <v>00605920</v>
      </c>
      <c r="C5392" t="s">
        <v>6</v>
      </c>
    </row>
    <row r="5393" spans="1:3" ht="15">
      <c r="A5393">
        <v>5387</v>
      </c>
      <c r="B5393" t="str">
        <f>"00865258"</f>
        <v>00865258</v>
      </c>
      <c r="C5393" t="s">
        <v>6</v>
      </c>
    </row>
    <row r="5394" spans="1:3" ht="15">
      <c r="A5394">
        <v>5388</v>
      </c>
      <c r="B5394" t="str">
        <f>"00594770"</f>
        <v>00594770</v>
      </c>
      <c r="C5394" t="s">
        <v>12</v>
      </c>
    </row>
    <row r="5395" spans="1:3" ht="15">
      <c r="A5395">
        <v>5389</v>
      </c>
      <c r="B5395" t="str">
        <f>"200801001819"</f>
        <v>200801001819</v>
      </c>
      <c r="C5395" t="s">
        <v>6</v>
      </c>
    </row>
    <row r="5396" spans="1:3" ht="15">
      <c r="A5396">
        <v>5390</v>
      </c>
      <c r="B5396" t="str">
        <f>"00134774"</f>
        <v>00134774</v>
      </c>
      <c r="C5396" t="s">
        <v>6</v>
      </c>
    </row>
    <row r="5397" spans="1:3" ht="15">
      <c r="A5397">
        <v>5391</v>
      </c>
      <c r="B5397" t="str">
        <f>"00313955"</f>
        <v>00313955</v>
      </c>
      <c r="C5397" t="s">
        <v>6</v>
      </c>
    </row>
    <row r="5398" spans="1:3" ht="15">
      <c r="A5398">
        <v>5392</v>
      </c>
      <c r="B5398" t="str">
        <f>"00866745"</f>
        <v>00866745</v>
      </c>
      <c r="C5398" t="s">
        <v>6</v>
      </c>
    </row>
    <row r="5399" spans="1:3" ht="15">
      <c r="A5399">
        <v>5393</v>
      </c>
      <c r="B5399" t="str">
        <f>"00748476"</f>
        <v>00748476</v>
      </c>
      <c r="C5399" t="s">
        <v>9</v>
      </c>
    </row>
    <row r="5400" spans="1:3" ht="15">
      <c r="A5400">
        <v>5394</v>
      </c>
      <c r="B5400" t="str">
        <f>"00661735"</f>
        <v>00661735</v>
      </c>
      <c r="C5400" t="s">
        <v>6</v>
      </c>
    </row>
    <row r="5401" spans="1:3" ht="15">
      <c r="A5401">
        <v>5395</v>
      </c>
      <c r="B5401" t="str">
        <f>"00110858"</f>
        <v>00110858</v>
      </c>
      <c r="C5401" t="s">
        <v>6</v>
      </c>
    </row>
    <row r="5402" spans="1:3" ht="15">
      <c r="A5402">
        <v>5396</v>
      </c>
      <c r="B5402" t="str">
        <f>"00528887"</f>
        <v>00528887</v>
      </c>
      <c r="C5402" t="s">
        <v>6</v>
      </c>
    </row>
    <row r="5403" spans="1:3" ht="15">
      <c r="A5403">
        <v>5397</v>
      </c>
      <c r="B5403" t="str">
        <f>"00780119"</f>
        <v>00780119</v>
      </c>
      <c r="C5403" t="s">
        <v>6</v>
      </c>
    </row>
    <row r="5404" spans="1:3" ht="15">
      <c r="A5404">
        <v>5398</v>
      </c>
      <c r="B5404" t="str">
        <f>"00628687"</f>
        <v>00628687</v>
      </c>
      <c r="C5404" t="s">
        <v>6</v>
      </c>
    </row>
    <row r="5405" spans="1:3" ht="15">
      <c r="A5405">
        <v>5399</v>
      </c>
      <c r="B5405" t="str">
        <f>"00458624"</f>
        <v>00458624</v>
      </c>
      <c r="C5405" t="s">
        <v>10</v>
      </c>
    </row>
    <row r="5406" spans="1:3" ht="15">
      <c r="A5406">
        <v>5400</v>
      </c>
      <c r="B5406" t="str">
        <f>"00864770"</f>
        <v>00864770</v>
      </c>
      <c r="C5406" t="s">
        <v>6</v>
      </c>
    </row>
    <row r="5407" spans="1:3" ht="15">
      <c r="A5407">
        <v>5401</v>
      </c>
      <c r="B5407" t="str">
        <f>"00515792"</f>
        <v>00515792</v>
      </c>
      <c r="C5407" t="s">
        <v>6</v>
      </c>
    </row>
    <row r="5408" spans="1:3" ht="15">
      <c r="A5408">
        <v>5402</v>
      </c>
      <c r="B5408" t="str">
        <f>"00864547"</f>
        <v>00864547</v>
      </c>
      <c r="C5408" t="s">
        <v>9</v>
      </c>
    </row>
    <row r="5409" spans="1:3" ht="15">
      <c r="A5409">
        <v>5403</v>
      </c>
      <c r="B5409" t="str">
        <f>"00568974"</f>
        <v>00568974</v>
      </c>
      <c r="C5409" t="s">
        <v>6</v>
      </c>
    </row>
    <row r="5410" spans="1:3" ht="15">
      <c r="A5410">
        <v>5404</v>
      </c>
      <c r="B5410" t="str">
        <f>"00865726"</f>
        <v>00865726</v>
      </c>
      <c r="C5410" t="s">
        <v>6</v>
      </c>
    </row>
    <row r="5411" spans="1:3" ht="15">
      <c r="A5411">
        <v>5405</v>
      </c>
      <c r="B5411" t="str">
        <f>"201411000086"</f>
        <v>201411000086</v>
      </c>
      <c r="C5411" t="s">
        <v>6</v>
      </c>
    </row>
    <row r="5412" spans="1:3" ht="15">
      <c r="A5412">
        <v>5406</v>
      </c>
      <c r="B5412" t="str">
        <f>"00858066"</f>
        <v>00858066</v>
      </c>
      <c r="C5412" t="s">
        <v>9</v>
      </c>
    </row>
    <row r="5413" spans="1:3" ht="15">
      <c r="A5413">
        <v>5407</v>
      </c>
      <c r="B5413" t="str">
        <f>"00616430"</f>
        <v>00616430</v>
      </c>
      <c r="C5413" t="s">
        <v>6</v>
      </c>
    </row>
    <row r="5414" spans="1:3" ht="15">
      <c r="A5414">
        <v>5408</v>
      </c>
      <c r="B5414" t="str">
        <f>"00662013"</f>
        <v>00662013</v>
      </c>
      <c r="C5414" t="s">
        <v>6</v>
      </c>
    </row>
    <row r="5415" spans="1:3" ht="15">
      <c r="A5415">
        <v>5409</v>
      </c>
      <c r="B5415" t="str">
        <f>"00596433"</f>
        <v>00596433</v>
      </c>
      <c r="C5415" t="s">
        <v>6</v>
      </c>
    </row>
    <row r="5416" spans="1:3" ht="15">
      <c r="A5416">
        <v>5410</v>
      </c>
      <c r="B5416" t="str">
        <f>"00622703"</f>
        <v>00622703</v>
      </c>
      <c r="C5416" t="s">
        <v>6</v>
      </c>
    </row>
    <row r="5417" spans="1:3" ht="15">
      <c r="A5417">
        <v>5411</v>
      </c>
      <c r="B5417" t="str">
        <f>"00585645"</f>
        <v>00585645</v>
      </c>
      <c r="C5417" t="s">
        <v>6</v>
      </c>
    </row>
    <row r="5418" spans="1:3" ht="15">
      <c r="A5418">
        <v>5412</v>
      </c>
      <c r="B5418" t="str">
        <f>"00633803"</f>
        <v>00633803</v>
      </c>
      <c r="C5418" t="s">
        <v>6</v>
      </c>
    </row>
    <row r="5419" spans="1:3" ht="15">
      <c r="A5419">
        <v>5413</v>
      </c>
      <c r="B5419" t="str">
        <f>"00578447"</f>
        <v>00578447</v>
      </c>
      <c r="C5419" t="s">
        <v>6</v>
      </c>
    </row>
    <row r="5420" spans="1:3" ht="15">
      <c r="A5420">
        <v>5414</v>
      </c>
      <c r="B5420" t="str">
        <f>"00602980"</f>
        <v>00602980</v>
      </c>
      <c r="C5420" t="s">
        <v>10</v>
      </c>
    </row>
    <row r="5421" spans="1:3" ht="15">
      <c r="A5421">
        <v>5415</v>
      </c>
      <c r="B5421" t="str">
        <f>"00635567"</f>
        <v>00635567</v>
      </c>
      <c r="C5421" t="s">
        <v>10</v>
      </c>
    </row>
    <row r="5422" spans="1:3" ht="15">
      <c r="A5422">
        <v>5416</v>
      </c>
      <c r="B5422" t="str">
        <f>"00865994"</f>
        <v>00865994</v>
      </c>
      <c r="C5422" t="s">
        <v>6</v>
      </c>
    </row>
    <row r="5423" spans="1:3" ht="15">
      <c r="A5423">
        <v>5417</v>
      </c>
      <c r="B5423" t="str">
        <f>"00866092"</f>
        <v>00866092</v>
      </c>
      <c r="C5423" t="s">
        <v>10</v>
      </c>
    </row>
    <row r="5424" spans="1:3" ht="15">
      <c r="A5424">
        <v>5418</v>
      </c>
      <c r="B5424" t="str">
        <f>"00479090"</f>
        <v>00479090</v>
      </c>
      <c r="C5424" t="s">
        <v>6</v>
      </c>
    </row>
    <row r="5425" spans="1:3" ht="15">
      <c r="A5425">
        <v>5419</v>
      </c>
      <c r="B5425" t="str">
        <f>"00862825"</f>
        <v>00862825</v>
      </c>
      <c r="C5425" t="s">
        <v>6</v>
      </c>
    </row>
    <row r="5426" spans="1:3" ht="15">
      <c r="A5426">
        <v>5420</v>
      </c>
      <c r="B5426" t="str">
        <f>"00563984"</f>
        <v>00563984</v>
      </c>
      <c r="C5426" t="s">
        <v>6</v>
      </c>
    </row>
    <row r="5427" spans="1:3" ht="15">
      <c r="A5427">
        <v>5421</v>
      </c>
      <c r="B5427" t="str">
        <f>"00115340"</f>
        <v>00115340</v>
      </c>
      <c r="C5427" t="s">
        <v>6</v>
      </c>
    </row>
    <row r="5428" spans="1:3" ht="15">
      <c r="A5428">
        <v>5422</v>
      </c>
      <c r="B5428" t="str">
        <f>"20160706573"</f>
        <v>20160706573</v>
      </c>
      <c r="C5428" t="s">
        <v>6</v>
      </c>
    </row>
    <row r="5429" spans="1:3" ht="15">
      <c r="A5429">
        <v>5423</v>
      </c>
      <c r="B5429" t="str">
        <f>"00866347"</f>
        <v>00866347</v>
      </c>
      <c r="C5429" t="s">
        <v>10</v>
      </c>
    </row>
    <row r="5430" spans="1:3" ht="15">
      <c r="A5430">
        <v>5424</v>
      </c>
      <c r="B5430" t="str">
        <f>"00636055"</f>
        <v>00636055</v>
      </c>
      <c r="C5430" t="s">
        <v>6</v>
      </c>
    </row>
    <row r="5431" spans="1:3" ht="15">
      <c r="A5431">
        <v>5425</v>
      </c>
      <c r="B5431" t="str">
        <f>"00568902"</f>
        <v>00568902</v>
      </c>
      <c r="C5431" t="s">
        <v>10</v>
      </c>
    </row>
    <row r="5432" spans="1:3" ht="15">
      <c r="A5432">
        <v>5426</v>
      </c>
      <c r="B5432" t="str">
        <f>"00860930"</f>
        <v>00860930</v>
      </c>
      <c r="C5432" t="s">
        <v>14</v>
      </c>
    </row>
    <row r="5433" spans="1:3" ht="15">
      <c r="A5433">
        <v>5427</v>
      </c>
      <c r="B5433" t="str">
        <f>"200801010042"</f>
        <v>200801010042</v>
      </c>
      <c r="C5433" t="s">
        <v>6</v>
      </c>
    </row>
    <row r="5434" spans="1:3" ht="15">
      <c r="A5434">
        <v>5428</v>
      </c>
      <c r="B5434" t="str">
        <f>"00188391"</f>
        <v>00188391</v>
      </c>
      <c r="C5434" t="s">
        <v>6</v>
      </c>
    </row>
    <row r="5435" spans="1:3" ht="15">
      <c r="A5435">
        <v>5429</v>
      </c>
      <c r="B5435" t="str">
        <f>"00591754"</f>
        <v>00591754</v>
      </c>
      <c r="C5435" t="s">
        <v>6</v>
      </c>
    </row>
    <row r="5436" spans="1:3" ht="15">
      <c r="A5436">
        <v>5430</v>
      </c>
      <c r="B5436" t="str">
        <f>"00574963"</f>
        <v>00574963</v>
      </c>
      <c r="C5436" t="s">
        <v>6</v>
      </c>
    </row>
    <row r="5437" spans="1:3" ht="15">
      <c r="A5437">
        <v>5431</v>
      </c>
      <c r="B5437" t="str">
        <f>"00866043"</f>
        <v>00866043</v>
      </c>
      <c r="C5437" t="s">
        <v>9</v>
      </c>
    </row>
    <row r="5438" spans="1:3" ht="15">
      <c r="A5438">
        <v>5432</v>
      </c>
      <c r="B5438" t="str">
        <f>"00866034"</f>
        <v>00866034</v>
      </c>
      <c r="C5438" t="s">
        <v>6</v>
      </c>
    </row>
    <row r="5439" spans="1:3" ht="15">
      <c r="A5439">
        <v>5433</v>
      </c>
      <c r="B5439" t="str">
        <f>"00865740"</f>
        <v>00865740</v>
      </c>
      <c r="C5439" t="s">
        <v>9</v>
      </c>
    </row>
    <row r="5440" spans="1:3" ht="15">
      <c r="A5440">
        <v>5434</v>
      </c>
      <c r="B5440" t="str">
        <f>"00866067"</f>
        <v>00866067</v>
      </c>
      <c r="C5440" t="s">
        <v>6</v>
      </c>
    </row>
    <row r="5441" spans="1:3" ht="15">
      <c r="A5441">
        <v>5435</v>
      </c>
      <c r="B5441" t="str">
        <f>"00629119"</f>
        <v>00629119</v>
      </c>
      <c r="C5441" t="s">
        <v>6</v>
      </c>
    </row>
    <row r="5442" spans="1:3" ht="15">
      <c r="A5442">
        <v>5436</v>
      </c>
      <c r="B5442" t="str">
        <f>"00580689"</f>
        <v>00580689</v>
      </c>
      <c r="C5442" t="s">
        <v>6</v>
      </c>
    </row>
    <row r="5443" spans="1:3" ht="15">
      <c r="A5443">
        <v>5437</v>
      </c>
      <c r="B5443" t="str">
        <f>"00589814"</f>
        <v>00589814</v>
      </c>
      <c r="C5443" t="s">
        <v>6</v>
      </c>
    </row>
    <row r="5444" spans="1:3" ht="15">
      <c r="A5444">
        <v>5438</v>
      </c>
      <c r="B5444" t="str">
        <f>"00589461"</f>
        <v>00589461</v>
      </c>
      <c r="C5444" t="s">
        <v>10</v>
      </c>
    </row>
    <row r="5445" spans="1:3" ht="15">
      <c r="A5445">
        <v>5439</v>
      </c>
      <c r="B5445" t="str">
        <f>"00529218"</f>
        <v>00529218</v>
      </c>
      <c r="C5445" t="s">
        <v>6</v>
      </c>
    </row>
    <row r="5446" spans="1:3" ht="15">
      <c r="A5446">
        <v>5440</v>
      </c>
      <c r="B5446" t="str">
        <f>"00803419"</f>
        <v>00803419</v>
      </c>
      <c r="C5446" t="s">
        <v>6</v>
      </c>
    </row>
    <row r="5447" spans="1:3" ht="15">
      <c r="A5447">
        <v>5441</v>
      </c>
      <c r="B5447" t="str">
        <f>"201504004959"</f>
        <v>201504004959</v>
      </c>
      <c r="C5447" t="s">
        <v>6</v>
      </c>
    </row>
    <row r="5448" spans="1:3" ht="15">
      <c r="A5448">
        <v>5442</v>
      </c>
      <c r="B5448" t="str">
        <f>"00115481"</f>
        <v>00115481</v>
      </c>
      <c r="C5448" t="s">
        <v>6</v>
      </c>
    </row>
    <row r="5449" spans="1:3" ht="15">
      <c r="A5449">
        <v>5443</v>
      </c>
      <c r="B5449" t="str">
        <f>"00812657"</f>
        <v>00812657</v>
      </c>
      <c r="C5449" t="s">
        <v>6</v>
      </c>
    </row>
    <row r="5450" spans="1:3" ht="15">
      <c r="A5450">
        <v>5444</v>
      </c>
      <c r="B5450" t="str">
        <f>"00809963"</f>
        <v>00809963</v>
      </c>
      <c r="C5450" t="s">
        <v>6</v>
      </c>
    </row>
    <row r="5451" spans="1:3" ht="15">
      <c r="A5451">
        <v>5445</v>
      </c>
      <c r="B5451" t="str">
        <f>"00639681"</f>
        <v>00639681</v>
      </c>
      <c r="C5451" t="s">
        <v>6</v>
      </c>
    </row>
    <row r="5452" spans="1:3" ht="15">
      <c r="A5452">
        <v>5446</v>
      </c>
      <c r="B5452" t="str">
        <f>"00112075"</f>
        <v>00112075</v>
      </c>
      <c r="C5452" t="s">
        <v>10</v>
      </c>
    </row>
    <row r="5453" spans="1:3" ht="15">
      <c r="A5453">
        <v>5447</v>
      </c>
      <c r="B5453" t="str">
        <f>"00529122"</f>
        <v>00529122</v>
      </c>
      <c r="C5453" t="s">
        <v>6</v>
      </c>
    </row>
    <row r="5454" spans="1:3" ht="15">
      <c r="A5454">
        <v>5448</v>
      </c>
      <c r="B5454" t="str">
        <f>"00673674"</f>
        <v>00673674</v>
      </c>
      <c r="C5454" t="s">
        <v>6</v>
      </c>
    </row>
    <row r="5455" spans="1:3" ht="15">
      <c r="A5455">
        <v>5449</v>
      </c>
      <c r="B5455" t="str">
        <f>"00131951"</f>
        <v>00131951</v>
      </c>
      <c r="C5455" t="s">
        <v>6</v>
      </c>
    </row>
    <row r="5456" spans="1:3" ht="15">
      <c r="A5456">
        <v>5450</v>
      </c>
      <c r="B5456" t="str">
        <f>"00568188"</f>
        <v>00568188</v>
      </c>
      <c r="C5456" t="s">
        <v>6</v>
      </c>
    </row>
    <row r="5457" spans="1:3" ht="15">
      <c r="A5457">
        <v>5451</v>
      </c>
      <c r="B5457" t="str">
        <f>"00284156"</f>
        <v>00284156</v>
      </c>
      <c r="C5457" t="s">
        <v>6</v>
      </c>
    </row>
    <row r="5458" spans="1:3" ht="15">
      <c r="A5458">
        <v>5452</v>
      </c>
      <c r="B5458" t="str">
        <f>"00129825"</f>
        <v>00129825</v>
      </c>
      <c r="C5458" t="s">
        <v>14</v>
      </c>
    </row>
    <row r="5459" spans="1:3" ht="15">
      <c r="A5459">
        <v>5453</v>
      </c>
      <c r="B5459" t="str">
        <f>"00137245"</f>
        <v>00137245</v>
      </c>
      <c r="C5459" t="s">
        <v>10</v>
      </c>
    </row>
    <row r="5460" spans="1:3" ht="15">
      <c r="A5460">
        <v>5454</v>
      </c>
      <c r="B5460" t="str">
        <f>"00623235"</f>
        <v>00623235</v>
      </c>
      <c r="C5460" t="s">
        <v>6</v>
      </c>
    </row>
    <row r="5461" spans="1:3" ht="15">
      <c r="A5461">
        <v>5455</v>
      </c>
      <c r="B5461" t="str">
        <f>"00570448"</f>
        <v>00570448</v>
      </c>
      <c r="C5461" t="s">
        <v>6</v>
      </c>
    </row>
    <row r="5462" spans="1:3" ht="15">
      <c r="A5462">
        <v>5456</v>
      </c>
      <c r="B5462" t="str">
        <f>"00580765"</f>
        <v>00580765</v>
      </c>
      <c r="C5462" t="s">
        <v>6</v>
      </c>
    </row>
    <row r="5463" spans="1:3" ht="15">
      <c r="A5463">
        <v>5457</v>
      </c>
      <c r="B5463" t="str">
        <f>"00593258"</f>
        <v>00593258</v>
      </c>
      <c r="C5463" t="s">
        <v>6</v>
      </c>
    </row>
    <row r="5464" spans="1:3" ht="15">
      <c r="A5464">
        <v>5458</v>
      </c>
      <c r="B5464" t="str">
        <f>"00866904"</f>
        <v>00866904</v>
      </c>
      <c r="C5464" t="s">
        <v>6</v>
      </c>
    </row>
    <row r="5465" spans="1:3" ht="15">
      <c r="A5465">
        <v>5459</v>
      </c>
      <c r="B5465" t="str">
        <f>"201411002048"</f>
        <v>201411002048</v>
      </c>
      <c r="C5465" t="s">
        <v>6</v>
      </c>
    </row>
    <row r="5466" spans="1:3" ht="15">
      <c r="A5466">
        <v>5460</v>
      </c>
      <c r="B5466" t="str">
        <f>"00865643"</f>
        <v>00865643</v>
      </c>
      <c r="C5466" t="s">
        <v>6</v>
      </c>
    </row>
    <row r="5467" spans="1:3" ht="15">
      <c r="A5467">
        <v>5461</v>
      </c>
      <c r="B5467" t="str">
        <f>"00510719"</f>
        <v>00510719</v>
      </c>
      <c r="C5467" t="s">
        <v>6</v>
      </c>
    </row>
    <row r="5468" spans="1:3" ht="15">
      <c r="A5468">
        <v>5462</v>
      </c>
      <c r="B5468" t="str">
        <f>"00529663"</f>
        <v>00529663</v>
      </c>
      <c r="C5468" t="s">
        <v>6</v>
      </c>
    </row>
    <row r="5469" spans="1:3" ht="15">
      <c r="A5469">
        <v>5463</v>
      </c>
      <c r="B5469" t="str">
        <f>"00583978"</f>
        <v>00583978</v>
      </c>
      <c r="C5469" t="s">
        <v>6</v>
      </c>
    </row>
    <row r="5470" spans="1:3" ht="15">
      <c r="A5470">
        <v>5464</v>
      </c>
      <c r="B5470" t="str">
        <f>"00663779"</f>
        <v>00663779</v>
      </c>
      <c r="C5470" t="s">
        <v>6</v>
      </c>
    </row>
    <row r="5471" spans="1:3" ht="15">
      <c r="A5471">
        <v>5465</v>
      </c>
      <c r="B5471" t="str">
        <f>"00628211"</f>
        <v>00628211</v>
      </c>
      <c r="C5471" t="s">
        <v>6</v>
      </c>
    </row>
    <row r="5472" spans="1:3" ht="15">
      <c r="A5472">
        <v>5466</v>
      </c>
      <c r="B5472" t="str">
        <f>"00523206"</f>
        <v>00523206</v>
      </c>
      <c r="C5472" t="s">
        <v>9</v>
      </c>
    </row>
    <row r="5473" spans="1:3" ht="15">
      <c r="A5473">
        <v>5467</v>
      </c>
      <c r="B5473" t="str">
        <f>"00865766"</f>
        <v>00865766</v>
      </c>
      <c r="C5473" t="s">
        <v>6</v>
      </c>
    </row>
    <row r="5474" spans="1:3" ht="15">
      <c r="A5474">
        <v>5468</v>
      </c>
      <c r="B5474" t="str">
        <f>"00333673"</f>
        <v>00333673</v>
      </c>
      <c r="C5474" t="s">
        <v>6</v>
      </c>
    </row>
    <row r="5477" ht="15">
      <c r="A5477" t="s">
        <v>26</v>
      </c>
    </row>
    <row r="5478" ht="15">
      <c r="A5478" t="s">
        <v>27</v>
      </c>
    </row>
    <row r="5479" ht="15">
      <c r="A5479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Ntaoutis Evangelos</cp:lastModifiedBy>
  <dcterms:created xsi:type="dcterms:W3CDTF">2022-08-04T12:50:05Z</dcterms:created>
  <dcterms:modified xsi:type="dcterms:W3CDTF">2022-08-04T12:50:05Z</dcterms:modified>
  <cp:category/>
  <cp:version/>
  <cp:contentType/>
  <cp:contentStatus/>
</cp:coreProperties>
</file>